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Z:\Общие документы\ОАиП\Рук. проектов ОАиП\Гемонова О.С\ТЭПы 47 кварталов\"/>
    </mc:Choice>
  </mc:AlternateContent>
  <xr:revisionPtr revIDLastSave="0" documentId="13_ncr:1_{88944060-F40D-46BE-89D7-7CDCB0EDA0C4}" xr6:coauthVersionLast="47" xr6:coauthVersionMax="47" xr10:uidLastSave="{00000000-0000-0000-0000-000000000000}"/>
  <bookViews>
    <workbookView xWindow="-5400" yWindow="-21720" windowWidth="38640" windowHeight="21120" xr2:uid="{00000000-000D-0000-FFFF-FFFF00000000}"/>
  </bookViews>
  <sheets>
    <sheet name="Таблица1" sheetId="1" r:id="rId1"/>
    <sheet name="Таблица1 кв 1 " sheetId="5" r:id="rId2"/>
    <sheet name="Таблица 1 кв 2" sheetId="14" r:id="rId3"/>
    <sheet name="Таблица1 кв 3" sheetId="8" r:id="rId4"/>
    <sheet name="Таблица1 кв 4" sheetId="9" r:id="rId5"/>
    <sheet name="Таблица1 кв 5 " sheetId="11" r:id="rId6"/>
    <sheet name="Таблица1 кв 6" sheetId="4" r:id="rId7"/>
    <sheet name="Таблица1 кв 7" sheetId="6" r:id="rId8"/>
    <sheet name="Таблица1 кв 8 " sheetId="12" r:id="rId9"/>
    <sheet name="Лист1" sheetId="2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8" i="6" l="1"/>
  <c r="N8" i="12" l="1"/>
  <c r="N7" i="12"/>
  <c r="P9" i="6" l="1"/>
  <c r="AZ26" i="1" l="1"/>
  <c r="AZ6" i="1"/>
  <c r="AZ10" i="1"/>
  <c r="G15" i="1"/>
  <c r="G18" i="1" s="1"/>
  <c r="H15" i="1"/>
  <c r="H18" i="1" s="1"/>
  <c r="I15" i="1"/>
  <c r="I18" i="1" s="1"/>
  <c r="J15" i="1"/>
  <c r="J18" i="1" s="1"/>
  <c r="K15" i="1"/>
  <c r="K18" i="1" s="1"/>
  <c r="L15" i="1"/>
  <c r="L18" i="1" s="1"/>
  <c r="M15" i="1"/>
  <c r="M18" i="1" s="1"/>
  <c r="N15" i="1"/>
  <c r="N18" i="1" s="1"/>
  <c r="O15" i="1"/>
  <c r="O18" i="1" s="1"/>
  <c r="P15" i="1"/>
  <c r="P18" i="1" s="1"/>
  <c r="Q15" i="1"/>
  <c r="Q18" i="1" s="1"/>
  <c r="R15" i="1"/>
  <c r="R18" i="1" s="1"/>
  <c r="S15" i="1"/>
  <c r="S18" i="1" s="1"/>
  <c r="T15" i="1"/>
  <c r="T18" i="1" s="1"/>
  <c r="U15" i="1"/>
  <c r="U18" i="1" s="1"/>
  <c r="V15" i="1"/>
  <c r="V18" i="1" s="1"/>
  <c r="W15" i="1"/>
  <c r="W18" i="1" s="1"/>
  <c r="X15" i="1"/>
  <c r="X18" i="1" s="1"/>
  <c r="Y15" i="1"/>
  <c r="Y18" i="1" s="1"/>
  <c r="Z15" i="1"/>
  <c r="Z18" i="1" s="1"/>
  <c r="AA15" i="1"/>
  <c r="AA18" i="1" s="1"/>
  <c r="AB15" i="1"/>
  <c r="AB18" i="1" s="1"/>
  <c r="AC15" i="1"/>
  <c r="AC18" i="1" s="1"/>
  <c r="AD15" i="1"/>
  <c r="AD18" i="1" s="1"/>
  <c r="AE15" i="1"/>
  <c r="AE18" i="1" s="1"/>
  <c r="AF15" i="1"/>
  <c r="AF18" i="1" s="1"/>
  <c r="AG15" i="1"/>
  <c r="AG18" i="1" s="1"/>
  <c r="AH15" i="1"/>
  <c r="AH18" i="1" s="1"/>
  <c r="AI15" i="1"/>
  <c r="AI18" i="1" s="1"/>
  <c r="AJ15" i="1"/>
  <c r="AJ18" i="1" s="1"/>
  <c r="AK15" i="1"/>
  <c r="AK18" i="1" s="1"/>
  <c r="AL15" i="1"/>
  <c r="AL18" i="1" s="1"/>
  <c r="AM15" i="1"/>
  <c r="AM18" i="1" s="1"/>
  <c r="AN15" i="1"/>
  <c r="AN18" i="1" s="1"/>
  <c r="AO15" i="1"/>
  <c r="AO18" i="1" s="1"/>
  <c r="AP15" i="1"/>
  <c r="AP18" i="1" s="1"/>
  <c r="AQ15" i="1"/>
  <c r="AQ18" i="1" s="1"/>
  <c r="AR15" i="1"/>
  <c r="AR18" i="1" s="1"/>
  <c r="AS15" i="1"/>
  <c r="AS18" i="1" s="1"/>
  <c r="AT15" i="1"/>
  <c r="AT18" i="1" s="1"/>
  <c r="AU15" i="1"/>
  <c r="AU18" i="1" s="1"/>
  <c r="AV15" i="1"/>
  <c r="AV18" i="1" s="1"/>
  <c r="AW15" i="1"/>
  <c r="AW18" i="1" s="1"/>
  <c r="AX15" i="1"/>
  <c r="AX18" i="1" s="1"/>
  <c r="AY15" i="1"/>
  <c r="AY18" i="1" s="1"/>
  <c r="F15" i="1"/>
  <c r="F18" i="1" s="1"/>
  <c r="D15" i="1"/>
  <c r="D18" i="1" s="1"/>
  <c r="G14" i="1"/>
  <c r="G17" i="1" s="1"/>
  <c r="H14" i="1"/>
  <c r="H17" i="1" s="1"/>
  <c r="I14" i="1"/>
  <c r="I17" i="1" s="1"/>
  <c r="J14" i="1"/>
  <c r="J17" i="1" s="1"/>
  <c r="K14" i="1"/>
  <c r="K17" i="1" s="1"/>
  <c r="L14" i="1"/>
  <c r="L17" i="1" s="1"/>
  <c r="M14" i="1"/>
  <c r="M17" i="1" s="1"/>
  <c r="N14" i="1"/>
  <c r="N17" i="1" s="1"/>
  <c r="O14" i="1"/>
  <c r="O17" i="1" s="1"/>
  <c r="P14" i="1"/>
  <c r="P17" i="1" s="1"/>
  <c r="Q14" i="1"/>
  <c r="Q17" i="1" s="1"/>
  <c r="F14" i="1"/>
  <c r="F17" i="1" s="1"/>
  <c r="D14" i="1"/>
  <c r="D17" i="1" s="1"/>
  <c r="AZ25" i="1"/>
  <c r="AZ27" i="1"/>
  <c r="AZ21" i="1"/>
  <c r="AZ20" i="1"/>
  <c r="D13" i="1"/>
  <c r="D16" i="1" s="1"/>
  <c r="F13" i="1"/>
  <c r="F16" i="1" s="1"/>
  <c r="G13" i="1"/>
  <c r="G16" i="1" s="1"/>
  <c r="H13" i="1"/>
  <c r="H16" i="1" s="1"/>
  <c r="I13" i="1"/>
  <c r="I16" i="1" s="1"/>
  <c r="J13" i="1"/>
  <c r="J16" i="1" s="1"/>
  <c r="K13" i="1"/>
  <c r="K16" i="1" s="1"/>
  <c r="L13" i="1"/>
  <c r="L16" i="1" s="1"/>
  <c r="M13" i="1"/>
  <c r="M16" i="1" s="1"/>
  <c r="N13" i="1"/>
  <c r="N16" i="1" s="1"/>
  <c r="O13" i="1"/>
  <c r="O16" i="1" s="1"/>
  <c r="P13" i="1"/>
  <c r="P16" i="1" s="1"/>
  <c r="Q13" i="1"/>
  <c r="Q16" i="1" s="1"/>
  <c r="R13" i="1"/>
  <c r="R16" i="1" s="1"/>
  <c r="S13" i="1"/>
  <c r="S16" i="1" s="1"/>
  <c r="T13" i="1"/>
  <c r="T16" i="1" s="1"/>
  <c r="U13" i="1"/>
  <c r="U16" i="1" s="1"/>
  <c r="S12" i="1"/>
  <c r="S14" i="1" s="1"/>
  <c r="S17" i="1" s="1"/>
  <c r="T12" i="1"/>
  <c r="T14" i="1" s="1"/>
  <c r="T17" i="1" s="1"/>
  <c r="U12" i="1"/>
  <c r="U14" i="1" s="1"/>
  <c r="U17" i="1" s="1"/>
  <c r="R12" i="1"/>
  <c r="R14" i="1" s="1"/>
  <c r="R17" i="1" s="1"/>
  <c r="W13" i="1"/>
  <c r="W16" i="1" s="1"/>
  <c r="X13" i="1"/>
  <c r="X16" i="1" s="1"/>
  <c r="Y13" i="1"/>
  <c r="Y16" i="1" s="1"/>
  <c r="Z13" i="1"/>
  <c r="Z16" i="1" s="1"/>
  <c r="AA13" i="1"/>
  <c r="AA16" i="1" s="1"/>
  <c r="AB13" i="1"/>
  <c r="AB16" i="1" s="1"/>
  <c r="AC13" i="1"/>
  <c r="AC16" i="1" s="1"/>
  <c r="AD13" i="1"/>
  <c r="AD16" i="1" s="1"/>
  <c r="AE13" i="1"/>
  <c r="AE16" i="1" s="1"/>
  <c r="AF13" i="1"/>
  <c r="AF16" i="1" s="1"/>
  <c r="AG13" i="1"/>
  <c r="AG16" i="1" s="1"/>
  <c r="AH13" i="1"/>
  <c r="AH16" i="1" s="1"/>
  <c r="AI13" i="1"/>
  <c r="AI16" i="1" s="1"/>
  <c r="AJ13" i="1"/>
  <c r="AJ16" i="1" s="1"/>
  <c r="AK13" i="1"/>
  <c r="AK16" i="1" s="1"/>
  <c r="AL13" i="1"/>
  <c r="AL16" i="1" s="1"/>
  <c r="AM13" i="1"/>
  <c r="AM16" i="1" s="1"/>
  <c r="AN13" i="1"/>
  <c r="AN16" i="1" s="1"/>
  <c r="AO13" i="1"/>
  <c r="AO16" i="1" s="1"/>
  <c r="AP13" i="1"/>
  <c r="AP16" i="1" s="1"/>
  <c r="AQ13" i="1"/>
  <c r="AQ16" i="1" s="1"/>
  <c r="AR13" i="1"/>
  <c r="AR16" i="1" s="1"/>
  <c r="AS13" i="1"/>
  <c r="AS16" i="1" s="1"/>
  <c r="AT13" i="1"/>
  <c r="AT16" i="1" s="1"/>
  <c r="AU13" i="1"/>
  <c r="AU16" i="1" s="1"/>
  <c r="AV13" i="1"/>
  <c r="AV16" i="1" s="1"/>
  <c r="AW13" i="1"/>
  <c r="AW16" i="1" s="1"/>
  <c r="AX13" i="1"/>
  <c r="AX16" i="1" s="1"/>
  <c r="AY13" i="1"/>
  <c r="AY16" i="1" s="1"/>
  <c r="V13" i="1"/>
  <c r="V16" i="1" s="1"/>
  <c r="W12" i="1"/>
  <c r="W14" i="1" s="1"/>
  <c r="W17" i="1" s="1"/>
  <c r="X12" i="1"/>
  <c r="X14" i="1" s="1"/>
  <c r="X17" i="1" s="1"/>
  <c r="Y12" i="1"/>
  <c r="Y14" i="1" s="1"/>
  <c r="Y17" i="1" s="1"/>
  <c r="Z12" i="1"/>
  <c r="Z14" i="1" s="1"/>
  <c r="Z17" i="1" s="1"/>
  <c r="AA12" i="1"/>
  <c r="AA14" i="1" s="1"/>
  <c r="AA17" i="1" s="1"/>
  <c r="AB12" i="1"/>
  <c r="AB14" i="1" s="1"/>
  <c r="AB17" i="1" s="1"/>
  <c r="AC12" i="1"/>
  <c r="AC14" i="1" s="1"/>
  <c r="AC17" i="1" s="1"/>
  <c r="AD12" i="1"/>
  <c r="AD14" i="1" s="1"/>
  <c r="AD17" i="1" s="1"/>
  <c r="AE12" i="1"/>
  <c r="AE14" i="1" s="1"/>
  <c r="AE17" i="1" s="1"/>
  <c r="AF12" i="1"/>
  <c r="AF14" i="1" s="1"/>
  <c r="AF17" i="1" s="1"/>
  <c r="AG12" i="1"/>
  <c r="AG14" i="1" s="1"/>
  <c r="AG17" i="1" s="1"/>
  <c r="AH12" i="1"/>
  <c r="AH14" i="1" s="1"/>
  <c r="AH17" i="1" s="1"/>
  <c r="AI12" i="1"/>
  <c r="AI14" i="1" s="1"/>
  <c r="AI17" i="1" s="1"/>
  <c r="AJ12" i="1"/>
  <c r="AJ14" i="1" s="1"/>
  <c r="AJ17" i="1" s="1"/>
  <c r="AK12" i="1"/>
  <c r="AK14" i="1" s="1"/>
  <c r="AK17" i="1" s="1"/>
  <c r="AL12" i="1"/>
  <c r="AL14" i="1" s="1"/>
  <c r="AL17" i="1" s="1"/>
  <c r="AM12" i="1"/>
  <c r="AM14" i="1" s="1"/>
  <c r="AM17" i="1" s="1"/>
  <c r="AN12" i="1"/>
  <c r="AN14" i="1" s="1"/>
  <c r="AN17" i="1" s="1"/>
  <c r="AO12" i="1"/>
  <c r="AO14" i="1" s="1"/>
  <c r="AO17" i="1" s="1"/>
  <c r="AP12" i="1"/>
  <c r="AP14" i="1" s="1"/>
  <c r="AP17" i="1" s="1"/>
  <c r="AQ12" i="1"/>
  <c r="AQ14" i="1" s="1"/>
  <c r="AQ17" i="1" s="1"/>
  <c r="AR12" i="1"/>
  <c r="AR14" i="1" s="1"/>
  <c r="AR17" i="1" s="1"/>
  <c r="AS12" i="1"/>
  <c r="AS14" i="1" s="1"/>
  <c r="AS17" i="1" s="1"/>
  <c r="AT12" i="1"/>
  <c r="AT14" i="1" s="1"/>
  <c r="AT17" i="1" s="1"/>
  <c r="AU12" i="1"/>
  <c r="AU14" i="1" s="1"/>
  <c r="AU17" i="1" s="1"/>
  <c r="AV12" i="1"/>
  <c r="AV14" i="1" s="1"/>
  <c r="AV17" i="1" s="1"/>
  <c r="AW12" i="1"/>
  <c r="AW14" i="1" s="1"/>
  <c r="AW17" i="1" s="1"/>
  <c r="AX12" i="1"/>
  <c r="AX14" i="1" s="1"/>
  <c r="AX17" i="1" s="1"/>
  <c r="AY12" i="1"/>
  <c r="AY14" i="1" s="1"/>
  <c r="AY17" i="1" s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AI19" i="1"/>
  <c r="AJ19" i="1"/>
  <c r="AK19" i="1"/>
  <c r="AL19" i="1"/>
  <c r="AM19" i="1"/>
  <c r="AN19" i="1"/>
  <c r="AP19" i="1"/>
  <c r="AQ19" i="1"/>
  <c r="AR19" i="1"/>
  <c r="AS19" i="1"/>
  <c r="AT19" i="1"/>
  <c r="AU19" i="1"/>
  <c r="AV19" i="1"/>
  <c r="AW19" i="1"/>
  <c r="AX19" i="1"/>
  <c r="AY19" i="1"/>
  <c r="V12" i="1"/>
  <c r="V14" i="1" s="1"/>
  <c r="V17" i="1" s="1"/>
  <c r="AZ15" i="1" l="1"/>
  <c r="AZ18" i="1" s="1"/>
  <c r="AZ13" i="1"/>
  <c r="AZ16" i="1" s="1"/>
  <c r="AZ12" i="1"/>
  <c r="AZ14" i="1"/>
  <c r="AZ17" i="1" s="1"/>
  <c r="AZ19" i="1"/>
  <c r="R7" i="5" l="1"/>
  <c r="R8" i="5"/>
  <c r="R9" i="5"/>
  <c r="R10" i="5"/>
  <c r="R11" i="5"/>
  <c r="S9" i="8" l="1"/>
  <c r="S10" i="8"/>
  <c r="S8" i="8"/>
  <c r="R8" i="8"/>
  <c r="R9" i="8"/>
  <c r="R7" i="8"/>
  <c r="R6" i="5"/>
  <c r="R10" i="8"/>
  <c r="N9" i="8"/>
  <c r="N10" i="8"/>
  <c r="N8" i="8"/>
  <c r="N7" i="8"/>
  <c r="O8" i="14" l="1"/>
  <c r="O10" i="14"/>
  <c r="O7" i="14"/>
  <c r="N9" i="14"/>
  <c r="N10" i="14"/>
  <c r="N8" i="14"/>
  <c r="K7" i="14"/>
  <c r="K8" i="14"/>
  <c r="K9" i="14"/>
  <c r="O9" i="14" s="1"/>
  <c r="K10" i="14"/>
  <c r="K6" i="14"/>
  <c r="S8" i="12" l="1"/>
  <c r="S9" i="12"/>
  <c r="S7" i="12"/>
  <c r="T8" i="12"/>
  <c r="N9" i="12"/>
  <c r="T9" i="12" s="1"/>
  <c r="T7" i="12" l="1"/>
  <c r="P6" i="6"/>
  <c r="V6" i="6" s="1"/>
  <c r="T9" i="6"/>
  <c r="T10" i="6"/>
  <c r="T8" i="6"/>
  <c r="V8" i="6"/>
  <c r="V9" i="6"/>
  <c r="P10" i="6"/>
  <c r="V10" i="6" s="1"/>
  <c r="P7" i="6"/>
  <c r="V7" i="6" s="1"/>
  <c r="R7" i="4" l="1"/>
  <c r="R10" i="4"/>
  <c r="R6" i="4"/>
  <c r="Q8" i="4"/>
  <c r="Q9" i="4"/>
  <c r="Q10" i="4"/>
  <c r="Q7" i="4"/>
  <c r="L7" i="4"/>
  <c r="L8" i="4"/>
  <c r="R8" i="4" s="1"/>
  <c r="L9" i="4"/>
  <c r="R9" i="4" s="1"/>
  <c r="L10" i="4"/>
  <c r="L6" i="4"/>
  <c r="U6" i="11" l="1"/>
  <c r="U7" i="11"/>
  <c r="U8" i="11"/>
  <c r="U9" i="11"/>
  <c r="U10" i="11"/>
  <c r="U5" i="11"/>
  <c r="P9" i="9" l="1"/>
  <c r="P8" i="9"/>
  <c r="O8" i="9"/>
  <c r="O9" i="9"/>
  <c r="O10" i="9"/>
  <c r="H43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AO8" i="1"/>
  <c r="F8" i="1"/>
  <c r="D8" i="1"/>
  <c r="S22" i="1"/>
  <c r="T22" i="1"/>
  <c r="R22" i="1"/>
  <c r="R9" i="1" l="1"/>
  <c r="S9" i="1"/>
  <c r="T9" i="1"/>
  <c r="U9" i="1"/>
  <c r="AO22" i="1"/>
  <c r="L9" i="9" l="1"/>
  <c r="L10" i="9"/>
  <c r="P10" i="9" s="1"/>
  <c r="L8" i="9"/>
  <c r="L7" i="9"/>
  <c r="L6" i="9"/>
  <c r="N6" i="12" l="1"/>
  <c r="T6" i="12" s="1"/>
  <c r="O7" i="9" l="1"/>
  <c r="N6" i="8"/>
  <c r="AZ33" i="1" l="1"/>
  <c r="AZ30" i="1"/>
  <c r="AZ24" i="1"/>
  <c r="AZ31" i="1"/>
  <c r="AZ34" i="1"/>
  <c r="AZ37" i="1"/>
  <c r="AZ29" i="1"/>
  <c r="AZ36" i="1"/>
  <c r="AZ32" i="1"/>
  <c r="AZ23" i="1"/>
  <c r="AZ35" i="1"/>
  <c r="AZ28" i="1"/>
  <c r="AZ38" i="1"/>
  <c r="V22" i="1"/>
  <c r="AC8" i="1"/>
  <c r="AC22" i="1"/>
  <c r="AC9" i="1"/>
  <c r="AN8" i="1"/>
  <c r="AN9" i="1"/>
  <c r="AN22" i="1"/>
  <c r="X8" i="1"/>
  <c r="X9" i="1"/>
  <c r="X22" i="1"/>
  <c r="AD8" i="1"/>
  <c r="AD9" i="1"/>
  <c r="AD22" i="1"/>
  <c r="AK22" i="1"/>
  <c r="AK9" i="1"/>
  <c r="AK8" i="1"/>
  <c r="AI8" i="1"/>
  <c r="AI22" i="1"/>
  <c r="AI9" i="1"/>
  <c r="AH8" i="1"/>
  <c r="AH9" i="1"/>
  <c r="AH22" i="1"/>
  <c r="AB8" i="1"/>
  <c r="AB22" i="1"/>
  <c r="AB9" i="1"/>
  <c r="W8" i="1"/>
  <c r="W9" i="1"/>
  <c r="W22" i="1"/>
  <c r="AE22" i="1"/>
  <c r="AE8" i="1"/>
  <c r="AE9" i="1"/>
  <c r="Y8" i="1"/>
  <c r="Y22" i="1"/>
  <c r="Y9" i="1"/>
  <c r="AG8" i="1"/>
  <c r="AG9" i="1"/>
  <c r="AG22" i="1"/>
  <c r="AF8" i="1"/>
  <c r="AF22" i="1"/>
  <c r="AF9" i="1"/>
  <c r="AJ8" i="1"/>
  <c r="AJ9" i="1"/>
  <c r="AJ22" i="1"/>
  <c r="AA8" i="1"/>
  <c r="AA9" i="1"/>
  <c r="AA22" i="1"/>
  <c r="Z22" i="1"/>
  <c r="Z8" i="1"/>
  <c r="Z9" i="1"/>
  <c r="AM22" i="1"/>
  <c r="AM9" i="1"/>
  <c r="AM8" i="1"/>
  <c r="V8" i="1"/>
  <c r="V9" i="1"/>
  <c r="AL8" i="1"/>
  <c r="AL9" i="1"/>
  <c r="AL22" i="1"/>
  <c r="AP22" i="1"/>
  <c r="AV22" i="1"/>
  <c r="AV9" i="1"/>
  <c r="AV8" i="1"/>
  <c r="AW22" i="1"/>
  <c r="AW9" i="1"/>
  <c r="AW8" i="1"/>
  <c r="AX8" i="1"/>
  <c r="AX9" i="1"/>
  <c r="AX22" i="1"/>
  <c r="AQ8" i="1"/>
  <c r="AQ22" i="1"/>
  <c r="AQ9" i="1"/>
  <c r="AT8" i="1"/>
  <c r="AT9" i="1"/>
  <c r="AT22" i="1"/>
  <c r="AY8" i="1"/>
  <c r="AY9" i="1"/>
  <c r="AY22" i="1"/>
  <c r="AU22" i="1"/>
  <c r="AU9" i="1"/>
  <c r="AU8" i="1"/>
  <c r="AS8" i="1"/>
  <c r="AS22" i="1"/>
  <c r="AS9" i="1"/>
  <c r="AR8" i="1"/>
  <c r="AR9" i="1"/>
  <c r="AR22" i="1"/>
  <c r="AZ11" i="1"/>
  <c r="AP9" i="1"/>
  <c r="AP8" i="1"/>
  <c r="AZ8" i="1" l="1"/>
  <c r="AZ22" i="1"/>
  <c r="AZ9" i="1"/>
</calcChain>
</file>

<file path=xl/sharedStrings.xml><?xml version="1.0" encoding="utf-8"?>
<sst xmlns="http://schemas.openxmlformats.org/spreadsheetml/2006/main" count="545" uniqueCount="347">
  <si>
    <t xml:space="preserve"> </t>
  </si>
  <si>
    <t>Этажность</t>
  </si>
  <si>
    <t>Ед. изм.</t>
  </si>
  <si>
    <t>дом 5.2</t>
  </si>
  <si>
    <t>дом 5.3</t>
  </si>
  <si>
    <t>дом 5.4</t>
  </si>
  <si>
    <t>дом 5.5</t>
  </si>
  <si>
    <t>дом 5.6</t>
  </si>
  <si>
    <t>дом 5.7</t>
  </si>
  <si>
    <t>дом 5.13</t>
  </si>
  <si>
    <t>дом 5.14</t>
  </si>
  <si>
    <t>кол-во</t>
  </si>
  <si>
    <t>Кол-во квартир</t>
  </si>
  <si>
    <t>Кол-во секций</t>
  </si>
  <si>
    <t>м2</t>
  </si>
  <si>
    <t>Встроенные помещения</t>
  </si>
  <si>
    <t>дом 5.8</t>
  </si>
  <si>
    <t>дом 5.16</t>
  </si>
  <si>
    <t>9-7-7-7-7</t>
  </si>
  <si>
    <t>6-8-7</t>
  </si>
  <si>
    <t>8-8-7</t>
  </si>
  <si>
    <t>9-9-9-7-7</t>
  </si>
  <si>
    <t>9-9</t>
  </si>
  <si>
    <t>8-9-9-9-9</t>
  </si>
  <si>
    <t>7-8-8-9</t>
  </si>
  <si>
    <t>7-7-9-9</t>
  </si>
  <si>
    <t>9-9-9-7</t>
  </si>
  <si>
    <t>2 кв</t>
  </si>
  <si>
    <t>3 кв</t>
  </si>
  <si>
    <t>4 кв</t>
  </si>
  <si>
    <t>5 кв</t>
  </si>
  <si>
    <t>6 кв</t>
  </si>
  <si>
    <t>7 кв</t>
  </si>
  <si>
    <t>8 кв</t>
  </si>
  <si>
    <t>9 кв</t>
  </si>
  <si>
    <t>10 кв</t>
  </si>
  <si>
    <t>11 кв</t>
  </si>
  <si>
    <t>12 кв</t>
  </si>
  <si>
    <t>13 кв</t>
  </si>
  <si>
    <t>14 кв</t>
  </si>
  <si>
    <t>15 кв</t>
  </si>
  <si>
    <t>16 кв</t>
  </si>
  <si>
    <t>17 кв</t>
  </si>
  <si>
    <t>18 кв</t>
  </si>
  <si>
    <t>19 кв</t>
  </si>
  <si>
    <t>20 кв</t>
  </si>
  <si>
    <t>21 кв</t>
  </si>
  <si>
    <t>22 кв</t>
  </si>
  <si>
    <t>23 кв</t>
  </si>
  <si>
    <t>24 кв</t>
  </si>
  <si>
    <t>25 кв</t>
  </si>
  <si>
    <t>26 кв</t>
  </si>
  <si>
    <t>27 кв</t>
  </si>
  <si>
    <t>28 кв</t>
  </si>
  <si>
    <t>29 кв</t>
  </si>
  <si>
    <t>30 кв</t>
  </si>
  <si>
    <t>31 кв</t>
  </si>
  <si>
    <t>32 кв</t>
  </si>
  <si>
    <t>33 кв</t>
  </si>
  <si>
    <t>34 кв</t>
  </si>
  <si>
    <t>га</t>
  </si>
  <si>
    <t>шт</t>
  </si>
  <si>
    <t>Зона ПДП</t>
  </si>
  <si>
    <t>3А</t>
  </si>
  <si>
    <t>дом 6.1</t>
  </si>
  <si>
    <t>дом 6.2</t>
  </si>
  <si>
    <t>дом 6.3</t>
  </si>
  <si>
    <t>дом 6.4</t>
  </si>
  <si>
    <t>дом 6.5</t>
  </si>
  <si>
    <t>дом 6.6</t>
  </si>
  <si>
    <t>дом 6.7</t>
  </si>
  <si>
    <t>дом 6.8</t>
  </si>
  <si>
    <t>дом 6.9</t>
  </si>
  <si>
    <t>Итого</t>
  </si>
  <si>
    <t>детский сад 6.13</t>
  </si>
  <si>
    <t>паркинг 6.11</t>
  </si>
  <si>
    <t>паркинг 6.12</t>
  </si>
  <si>
    <t>парк, спорт. площадка  6.13</t>
  </si>
  <si>
    <t>7-7</t>
  </si>
  <si>
    <t>6-8-8-6</t>
  </si>
  <si>
    <t>6-8-8-10-8</t>
  </si>
  <si>
    <t>дом 2.1</t>
  </si>
  <si>
    <t>дом 2.2</t>
  </si>
  <si>
    <t>дом 2.3</t>
  </si>
  <si>
    <t>дом 2.4</t>
  </si>
  <si>
    <t>дом 2.5</t>
  </si>
  <si>
    <t>дом 2.6</t>
  </si>
  <si>
    <t>дом 2.7</t>
  </si>
  <si>
    <t>детский сад 2.8</t>
  </si>
  <si>
    <t>паркинг 2.9</t>
  </si>
  <si>
    <t>6-6-6-10-10-10</t>
  </si>
  <si>
    <t>10-10-6-6-6-6-6</t>
  </si>
  <si>
    <t>10-10-10</t>
  </si>
  <si>
    <t>10-10-10-10-6-6</t>
  </si>
  <si>
    <t>10-10-6-6</t>
  </si>
  <si>
    <t>8-10-11-9</t>
  </si>
  <si>
    <t>35 кв</t>
  </si>
  <si>
    <t>36 кв</t>
  </si>
  <si>
    <t>37 кв</t>
  </si>
  <si>
    <t>38 кв</t>
  </si>
  <si>
    <t>39 кв</t>
  </si>
  <si>
    <t>40 кв</t>
  </si>
  <si>
    <t>41 кв</t>
  </si>
  <si>
    <t>42 кв</t>
  </si>
  <si>
    <t>43 кв</t>
  </si>
  <si>
    <t>44 кв</t>
  </si>
  <si>
    <t>45 кв</t>
  </si>
  <si>
    <t>46 кв</t>
  </si>
  <si>
    <t>47 кв</t>
  </si>
  <si>
    <t>Года освоения</t>
  </si>
  <si>
    <t>2023-2027</t>
  </si>
  <si>
    <t>2024-2026</t>
  </si>
  <si>
    <t>2025-2028</t>
  </si>
  <si>
    <t>2025-2029</t>
  </si>
  <si>
    <t>2026-2029</t>
  </si>
  <si>
    <t>2026-2030</t>
  </si>
  <si>
    <t>2026-2028</t>
  </si>
  <si>
    <t>дом 7.1</t>
  </si>
  <si>
    <t>дом 7.2</t>
  </si>
  <si>
    <t>дом 7.3</t>
  </si>
  <si>
    <t>дом 7.4</t>
  </si>
  <si>
    <t>дом 7.5</t>
  </si>
  <si>
    <t>дом 7.6</t>
  </si>
  <si>
    <t>дом 7.7</t>
  </si>
  <si>
    <t>дом 7.8</t>
  </si>
  <si>
    <t>дом 7.9</t>
  </si>
  <si>
    <t>дом 7.10</t>
  </si>
  <si>
    <t>дом 7.11</t>
  </si>
  <si>
    <t>детский сад 7.12</t>
  </si>
  <si>
    <t>паркинг 7.13</t>
  </si>
  <si>
    <t>паркинг 7.14</t>
  </si>
  <si>
    <t>пол-ка  600 пос. 7.15</t>
  </si>
  <si>
    <t>9-7-7</t>
  </si>
  <si>
    <t>7-7-8-8</t>
  </si>
  <si>
    <t>7-9-9-9</t>
  </si>
  <si>
    <t>6-8-8-8</t>
  </si>
  <si>
    <t>дом 8.5</t>
  </si>
  <si>
    <t>дом 8.6</t>
  </si>
  <si>
    <t>дом 8.7</t>
  </si>
  <si>
    <t>дом 8.8</t>
  </si>
  <si>
    <t>дом 8.9</t>
  </si>
  <si>
    <t>дом 8.10</t>
  </si>
  <si>
    <t>паркинг 8.12 300 м/м</t>
  </si>
  <si>
    <t>7-7-7-10</t>
  </si>
  <si>
    <t>6-8-6</t>
  </si>
  <si>
    <t>шт.</t>
  </si>
  <si>
    <t>3A</t>
  </si>
  <si>
    <t>2D</t>
  </si>
  <si>
    <t>1B</t>
  </si>
  <si>
    <t>2B</t>
  </si>
  <si>
    <t>2A/2B</t>
  </si>
  <si>
    <t>2A</t>
  </si>
  <si>
    <t>1A</t>
  </si>
  <si>
    <t>3B</t>
  </si>
  <si>
    <t>3 этажа                1 эт. паркинг, автомойка</t>
  </si>
  <si>
    <t>Итого   жилье</t>
  </si>
  <si>
    <t>Итого общественная</t>
  </si>
  <si>
    <t>Сводная ведомость нагрузок 6 квартал. Застройка</t>
  </si>
  <si>
    <t>Сводная ведомость нагрузок 7 квартал. Застройка</t>
  </si>
  <si>
    <t>Сводная ведомость нагрузок 8 квартал. Застройка</t>
  </si>
  <si>
    <t>Встроенно-пристроенный паркинг</t>
  </si>
  <si>
    <t>5 ПК</t>
  </si>
  <si>
    <t>6 ПК</t>
  </si>
  <si>
    <t>7 ПК</t>
  </si>
  <si>
    <t>8 ПК</t>
  </si>
  <si>
    <t>9 ПК</t>
  </si>
  <si>
    <t>10 ПК</t>
  </si>
  <si>
    <t>11 ПК</t>
  </si>
  <si>
    <t>12 ПК</t>
  </si>
  <si>
    <t>13 ПК</t>
  </si>
  <si>
    <t>14 ПК</t>
  </si>
  <si>
    <t>15 ПК</t>
  </si>
  <si>
    <t>16 ПК</t>
  </si>
  <si>
    <t>17 ПК</t>
  </si>
  <si>
    <t>Сводная ведомость нагрузок 5 квартал. Застройка</t>
  </si>
  <si>
    <t>1 ПК</t>
  </si>
  <si>
    <t>2 ПК</t>
  </si>
  <si>
    <t>3 ПК</t>
  </si>
  <si>
    <t>4 ПК</t>
  </si>
  <si>
    <t>итого жилье</t>
  </si>
  <si>
    <t>итого общественная</t>
  </si>
  <si>
    <t>Сводная ведомость нагрузок 4 квартал. Застройка</t>
  </si>
  <si>
    <t>дом 4.1</t>
  </si>
  <si>
    <t>дом 4.2</t>
  </si>
  <si>
    <t>дом 4.3</t>
  </si>
  <si>
    <t>дом 4.4</t>
  </si>
  <si>
    <t>дом 4.5</t>
  </si>
  <si>
    <t>дом 4.6</t>
  </si>
  <si>
    <t>дом 4.7</t>
  </si>
  <si>
    <t>дом 4.8</t>
  </si>
  <si>
    <t>Школа 4.9</t>
  </si>
  <si>
    <t>паркинг 4.10</t>
  </si>
  <si>
    <t>8-10-10</t>
  </si>
  <si>
    <t>6-9-7-7</t>
  </si>
  <si>
    <t>7-8-8-7</t>
  </si>
  <si>
    <t>7-7-9</t>
  </si>
  <si>
    <t>6-10</t>
  </si>
  <si>
    <t>1ПК</t>
  </si>
  <si>
    <t>2ПК</t>
  </si>
  <si>
    <t>3ПК</t>
  </si>
  <si>
    <t>4ПК</t>
  </si>
  <si>
    <t>5ПК</t>
  </si>
  <si>
    <t>7ПК</t>
  </si>
  <si>
    <t>8ПК</t>
  </si>
  <si>
    <t>9ПК</t>
  </si>
  <si>
    <t>10ПК</t>
  </si>
  <si>
    <t>11ПК</t>
  </si>
  <si>
    <t>12ПК</t>
  </si>
  <si>
    <t>8.2.1-8.2.8</t>
  </si>
  <si>
    <t>8.3.1-8.3.13</t>
  </si>
  <si>
    <t>8.4.1-8.4.11</t>
  </si>
  <si>
    <t>6ПК</t>
  </si>
  <si>
    <t>итого</t>
  </si>
  <si>
    <t>КПП 8.1.8</t>
  </si>
  <si>
    <t>трен. зал 8.3.14</t>
  </si>
  <si>
    <t xml:space="preserve">дом 5.1 </t>
  </si>
  <si>
    <t>дом 5.9 клуб+отделка+бассейн</t>
  </si>
  <si>
    <t xml:space="preserve">дом 5.10 </t>
  </si>
  <si>
    <t xml:space="preserve">дом 5.11 </t>
  </si>
  <si>
    <t xml:space="preserve">дом 5.12 </t>
  </si>
  <si>
    <t>дом 5.15 отделка</t>
  </si>
  <si>
    <t xml:space="preserve">дом 5.17 </t>
  </si>
  <si>
    <t>2-6-7-8-7</t>
  </si>
  <si>
    <t>2-7-8-7-7</t>
  </si>
  <si>
    <t>2-7-7-8-7</t>
  </si>
  <si>
    <t>Общая площадь квартир</t>
  </si>
  <si>
    <t>8.1.1-8.1.7</t>
  </si>
  <si>
    <t>детский сад 8.11 230 м</t>
  </si>
  <si>
    <t>7 3BR</t>
  </si>
  <si>
    <t>8 3BR</t>
  </si>
  <si>
    <t>12 3BR</t>
  </si>
  <si>
    <t>11 3BR</t>
  </si>
  <si>
    <t>7 4BR</t>
  </si>
  <si>
    <t>11 4BR</t>
  </si>
  <si>
    <t>12 4BR</t>
  </si>
  <si>
    <t>Сводная ведомость нагрузок 1 квартал. Застройкa</t>
  </si>
  <si>
    <t>дом 1</t>
  </si>
  <si>
    <t>6-7</t>
  </si>
  <si>
    <t>дом 2</t>
  </si>
  <si>
    <t>дом 3</t>
  </si>
  <si>
    <t>дом 4</t>
  </si>
  <si>
    <t>7</t>
  </si>
  <si>
    <t>дом 6-8</t>
  </si>
  <si>
    <t>дом 9</t>
  </si>
  <si>
    <t>5-7</t>
  </si>
  <si>
    <t>дом 10</t>
  </si>
  <si>
    <t>6-8</t>
  </si>
  <si>
    <t>дом 11</t>
  </si>
  <si>
    <t>дом 12</t>
  </si>
  <si>
    <t>дом 13</t>
  </si>
  <si>
    <t>7-9</t>
  </si>
  <si>
    <t>дом 14</t>
  </si>
  <si>
    <t>2</t>
  </si>
  <si>
    <t>дом 15</t>
  </si>
  <si>
    <t>дом 16</t>
  </si>
  <si>
    <t>дом 17</t>
  </si>
  <si>
    <t>4</t>
  </si>
  <si>
    <t>дом 18</t>
  </si>
  <si>
    <t>3</t>
  </si>
  <si>
    <t>7-8</t>
  </si>
  <si>
    <t>до 2030</t>
  </si>
  <si>
    <r>
      <t>м</t>
    </r>
    <r>
      <rPr>
        <vertAlign val="superscript"/>
        <sz val="11"/>
        <color theme="1"/>
        <rFont val="Times New Roman"/>
        <family val="1"/>
        <charset val="204"/>
      </rPr>
      <t>2</t>
    </r>
  </si>
  <si>
    <t>Институт искусственного интеллекта</t>
  </si>
  <si>
    <t>Минский центр международной торговли</t>
  </si>
  <si>
    <t>Зона Экспо</t>
  </si>
  <si>
    <r>
      <t>шт., м</t>
    </r>
    <r>
      <rPr>
        <vertAlign val="superscript"/>
        <sz val="11"/>
        <color theme="1"/>
        <rFont val="Times New Roman"/>
        <family val="1"/>
        <charset val="204"/>
      </rPr>
      <t>2</t>
    </r>
  </si>
  <si>
    <r>
      <t>номеров, м</t>
    </r>
    <r>
      <rPr>
        <vertAlign val="superscript"/>
        <sz val="11"/>
        <color theme="1"/>
        <rFont val="Times New Roman"/>
        <family val="1"/>
        <charset val="204"/>
      </rPr>
      <t>2</t>
    </r>
  </si>
  <si>
    <t>Площадь жилого здания</t>
  </si>
  <si>
    <t>Опорный пункт (в паркингах)</t>
  </si>
  <si>
    <t>Почта (в паркингах)</t>
  </si>
  <si>
    <t>1 кв       1 фаза</t>
  </si>
  <si>
    <t>1 кв       2 фаза</t>
  </si>
  <si>
    <t>Площадь застраиваемого участка (квартала)</t>
  </si>
  <si>
    <t>8-9</t>
  </si>
  <si>
    <t>8-10-10-8</t>
  </si>
  <si>
    <t>8-8-9-6</t>
  </si>
  <si>
    <t>7-8-9-8</t>
  </si>
  <si>
    <t>6-8-10</t>
  </si>
  <si>
    <t>Торговый центр MALL</t>
  </si>
  <si>
    <t>Торговый центр указание г-на Алабара (в районе Экспо)</t>
  </si>
  <si>
    <t>ММВЦ (Экспо)</t>
  </si>
  <si>
    <t>Пождепо</t>
  </si>
  <si>
    <t>Зрелищно-спортивный центр</t>
  </si>
  <si>
    <t>Апартаменты указание г-на Алабара (в районе Экспо)</t>
  </si>
  <si>
    <r>
      <t xml:space="preserve">Гостиница </t>
    </r>
    <r>
      <rPr>
        <b/>
        <sz val="11"/>
        <color rgb="FFFF0000"/>
        <rFont val="Times New Roman"/>
        <family val="1"/>
        <charset val="204"/>
      </rPr>
      <t>в ПДП 280 мест</t>
    </r>
  </si>
  <si>
    <t>Утвержденная плотность по ПДП</t>
  </si>
  <si>
    <t>Сложившаяся плотность по запроектированным кварталам</t>
  </si>
  <si>
    <t>10-8-7-7-5</t>
  </si>
  <si>
    <t>8-8-9-9-9</t>
  </si>
  <si>
    <t>8-8-10-8</t>
  </si>
  <si>
    <t>7-9-7-7-7</t>
  </si>
  <si>
    <t>8-6</t>
  </si>
  <si>
    <t>6-7-9-9-10</t>
  </si>
  <si>
    <t>7-8-8-10-10</t>
  </si>
  <si>
    <t>9-9-10-7</t>
  </si>
  <si>
    <t>7-9-7-7</t>
  </si>
  <si>
    <t>7-9-8-6</t>
  </si>
  <si>
    <t>7-7-9-7</t>
  </si>
  <si>
    <t>7-9-9-7</t>
  </si>
  <si>
    <t>8-8-10-10</t>
  </si>
  <si>
    <t>8-8-9-7</t>
  </si>
  <si>
    <t>Сводная ведомость нагрузок  2 квартал Застройка</t>
  </si>
  <si>
    <t>Итого жилье</t>
  </si>
  <si>
    <t>Итого общественное</t>
  </si>
  <si>
    <t>Сводная ведомость нагрузок 3 квартал. Застройка</t>
  </si>
  <si>
    <t>дом 3.1</t>
  </si>
  <si>
    <t>дом 3.2</t>
  </si>
  <si>
    <t>дом 3.3</t>
  </si>
  <si>
    <t>дом 3.4</t>
  </si>
  <si>
    <t>дом 3.5</t>
  </si>
  <si>
    <t>дом 3.6</t>
  </si>
  <si>
    <t>дом 3.7</t>
  </si>
  <si>
    <t>дом 3.8</t>
  </si>
  <si>
    <t>дом 3.9</t>
  </si>
  <si>
    <t>дом 3.10</t>
  </si>
  <si>
    <t>детский сад 3.11</t>
  </si>
  <si>
    <t>паркинг 3.12</t>
  </si>
  <si>
    <t>паркинг 3.13</t>
  </si>
  <si>
    <t>Встроенная гараж стоянка</t>
  </si>
  <si>
    <t>м3</t>
  </si>
  <si>
    <t>Очереди</t>
  </si>
  <si>
    <t>1 очередь</t>
  </si>
  <si>
    <t>2 очередь</t>
  </si>
  <si>
    <t>3 очередь</t>
  </si>
  <si>
    <t>4 очередь</t>
  </si>
  <si>
    <t>Встроенно-пристроенный гараж-стоянка</t>
  </si>
  <si>
    <t>Площадь паркингов + вст.-пр. гараж-стоянок</t>
  </si>
  <si>
    <t>Паркинг 299 м/м</t>
  </si>
  <si>
    <t xml:space="preserve">Поликлиника на 600 пос.
</t>
  </si>
  <si>
    <t xml:space="preserve">Поликлиника на 850 пос. со стан. скорой пом. на 13 авт.
</t>
  </si>
  <si>
    <t>Ориентировочное кол-во кв.</t>
  </si>
  <si>
    <t>Население 45м2/1 чел.</t>
  </si>
  <si>
    <t>Поликлиника на 850 пос. 
смена</t>
  </si>
  <si>
    <t>Население 3 чел./ 1 кв.</t>
  </si>
  <si>
    <t xml:space="preserve">ПДП 1 этап </t>
  </si>
  <si>
    <t xml:space="preserve">ПДП 2 этап </t>
  </si>
  <si>
    <t>Население 448 чел./ га.</t>
  </si>
  <si>
    <t>дом 7.12</t>
  </si>
  <si>
    <t>дом 7.21</t>
  </si>
  <si>
    <t>7-7-7-7</t>
  </si>
  <si>
    <t>9-7</t>
  </si>
  <si>
    <t>дом 8.11</t>
  </si>
  <si>
    <t>Водоснабжение 45м2/чел</t>
  </si>
  <si>
    <t>Водоснабжение 3 чел./ 1 кв.</t>
  </si>
  <si>
    <t>Водоснабжение 448 чел./ га.</t>
  </si>
  <si>
    <r>
      <t>Школа на 1020</t>
    </r>
    <r>
      <rPr>
        <b/>
        <sz val="11"/>
        <rFont val="Times New Roman"/>
        <family val="1"/>
        <charset val="204"/>
      </rPr>
      <t xml:space="preserve"> мест</t>
    </r>
  </si>
  <si>
    <t>Детский сад на 280 мест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</si>
</sst>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vertAlign val="superscript"/>
      <sz val="11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6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b/>
      <sz val="11"/>
      <color rgb="FFFF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rgb="FFFF0000"/>
      <name val="Calibri"/>
      <family val="2"/>
      <charset val="204"/>
      <scheme val="minor"/>
    </font>
    <font>
      <b/>
      <sz val="11"/>
      <color rgb="FF00B050"/>
      <name val="Times New Roman"/>
      <family val="1"/>
      <charset val="204"/>
    </font>
    <font>
      <sz val="1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6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6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rgb="FF0070C0"/>
      <name val="Times New Roman"/>
      <family val="1"/>
      <charset val="204"/>
    </font>
    <font>
      <b/>
      <sz val="10"/>
      <name val="Arial Nova"/>
      <family val="2"/>
    </font>
    <font>
      <sz val="14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20"/>
      <color theme="1"/>
      <name val="Times New Roman"/>
      <family val="1"/>
      <charset val="204"/>
    </font>
    <font>
      <b/>
      <sz val="20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4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</fills>
  <borders count="5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" fillId="0" borderId="0"/>
    <xf numFmtId="0" fontId="38" fillId="0" borderId="0"/>
  </cellStyleXfs>
  <cellXfs count="346">
    <xf numFmtId="0" fontId="0" fillId="0" borderId="0" xfId="0"/>
    <xf numFmtId="0" fontId="0" fillId="0" borderId="0" xfId="0" applyAlignment="1">
      <alignment wrapText="1" shrinkToFit="1"/>
    </xf>
    <xf numFmtId="4" fontId="0" fillId="0" borderId="0" xfId="0" applyNumberFormat="1"/>
    <xf numFmtId="0" fontId="0" fillId="33" borderId="0" xfId="0" applyFill="1"/>
    <xf numFmtId="0" fontId="0" fillId="0" borderId="0" xfId="0" applyAlignment="1">
      <alignment wrapText="1"/>
    </xf>
    <xf numFmtId="0" fontId="18" fillId="0" borderId="10" xfId="0" applyFont="1" applyBorder="1" applyAlignment="1">
      <alignment horizontal="center" vertical="center" wrapText="1"/>
    </xf>
    <xf numFmtId="0" fontId="18" fillId="0" borderId="10" xfId="0" applyFont="1" applyBorder="1" applyAlignment="1">
      <alignment vertical="center" wrapText="1"/>
    </xf>
    <xf numFmtId="0" fontId="18" fillId="33" borderId="10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4" fontId="0" fillId="33" borderId="10" xfId="0" applyNumberFormat="1" applyFill="1" applyBorder="1" applyAlignment="1">
      <alignment horizontal="center" vertical="center"/>
    </xf>
    <xf numFmtId="0" fontId="18" fillId="0" borderId="17" xfId="0" applyFont="1" applyBorder="1" applyAlignment="1">
      <alignment vertical="center" wrapText="1"/>
    </xf>
    <xf numFmtId="0" fontId="18" fillId="0" borderId="18" xfId="0" applyFont="1" applyBorder="1" applyAlignment="1">
      <alignment vertical="center" wrapText="1"/>
    </xf>
    <xf numFmtId="0" fontId="0" fillId="36" borderId="0" xfId="0" applyFill="1"/>
    <xf numFmtId="4" fontId="18" fillId="33" borderId="10" xfId="0" applyNumberFormat="1" applyFont="1" applyFill="1" applyBorder="1" applyAlignment="1">
      <alignment horizontal="center" vertical="center" wrapText="1"/>
    </xf>
    <xf numFmtId="0" fontId="0" fillId="0" borderId="20" xfId="0" applyBorder="1"/>
    <xf numFmtId="0" fontId="0" fillId="0" borderId="27" xfId="0" applyBorder="1"/>
    <xf numFmtId="0" fontId="0" fillId="0" borderId="27" xfId="0" applyBorder="1" applyAlignment="1">
      <alignment horizontal="center" vertical="center"/>
    </xf>
    <xf numFmtId="0" fontId="0" fillId="0" borderId="27" xfId="0" applyBorder="1" applyAlignment="1">
      <alignment vertical="center"/>
    </xf>
    <xf numFmtId="0" fontId="18" fillId="0" borderId="11" xfId="0" applyFont="1" applyBorder="1" applyAlignment="1">
      <alignment horizontal="center" vertical="center" wrapText="1"/>
    </xf>
    <xf numFmtId="0" fontId="18" fillId="0" borderId="20" xfId="0" applyFont="1" applyBorder="1" applyAlignment="1">
      <alignment vertical="center"/>
    </xf>
    <xf numFmtId="0" fontId="21" fillId="35" borderId="27" xfId="0" applyFont="1" applyFill="1" applyBorder="1" applyAlignment="1">
      <alignment horizontal="center" vertical="center"/>
    </xf>
    <xf numFmtId="4" fontId="18" fillId="0" borderId="11" xfId="0" applyNumberFormat="1" applyFont="1" applyBorder="1" applyAlignment="1">
      <alignment horizontal="center" vertical="center" wrapText="1"/>
    </xf>
    <xf numFmtId="4" fontId="18" fillId="33" borderId="11" xfId="0" applyNumberFormat="1" applyFont="1" applyFill="1" applyBorder="1" applyAlignment="1">
      <alignment horizontal="center" vertical="center" wrapText="1"/>
    </xf>
    <xf numFmtId="0" fontId="18" fillId="0" borderId="20" xfId="0" applyFont="1" applyBorder="1" applyAlignment="1">
      <alignment vertical="center" wrapText="1"/>
    </xf>
    <xf numFmtId="0" fontId="18" fillId="0" borderId="27" xfId="0" applyFont="1" applyBorder="1" applyAlignment="1">
      <alignment horizontal="center" vertical="center" wrapText="1"/>
    </xf>
    <xf numFmtId="4" fontId="18" fillId="34" borderId="11" xfId="0" applyNumberFormat="1" applyFont="1" applyFill="1" applyBorder="1" applyAlignment="1">
      <alignment horizontal="center" vertical="center" wrapText="1"/>
    </xf>
    <xf numFmtId="0" fontId="18" fillId="33" borderId="10" xfId="0" applyFont="1" applyFill="1" applyBorder="1" applyAlignment="1">
      <alignment vertical="center" wrapText="1"/>
    </xf>
    <xf numFmtId="0" fontId="21" fillId="33" borderId="27" xfId="0" applyFont="1" applyFill="1" applyBorder="1" applyAlignment="1">
      <alignment horizontal="center" vertical="center" wrapText="1"/>
    </xf>
    <xf numFmtId="4" fontId="18" fillId="37" borderId="10" xfId="0" applyNumberFormat="1" applyFont="1" applyFill="1" applyBorder="1" applyAlignment="1">
      <alignment horizontal="center" vertical="center" wrapText="1"/>
    </xf>
    <xf numFmtId="0" fontId="18" fillId="38" borderId="10" xfId="0" applyFont="1" applyFill="1" applyBorder="1" applyAlignment="1">
      <alignment vertical="center" wrapText="1"/>
    </xf>
    <xf numFmtId="0" fontId="18" fillId="38" borderId="10" xfId="0" applyFont="1" applyFill="1" applyBorder="1" applyAlignment="1">
      <alignment horizontal="center" vertical="center" wrapText="1"/>
    </xf>
    <xf numFmtId="49" fontId="18" fillId="38" borderId="10" xfId="0" applyNumberFormat="1" applyFont="1" applyFill="1" applyBorder="1" applyAlignment="1">
      <alignment horizontal="center" vertical="center" wrapText="1"/>
    </xf>
    <xf numFmtId="4" fontId="18" fillId="38" borderId="10" xfId="0" applyNumberFormat="1" applyFont="1" applyFill="1" applyBorder="1" applyAlignment="1">
      <alignment horizontal="center" vertical="center" wrapText="1"/>
    </xf>
    <xf numFmtId="4" fontId="0" fillId="38" borderId="10" xfId="0" applyNumberFormat="1" applyFill="1" applyBorder="1" applyAlignment="1">
      <alignment horizontal="center" vertical="center"/>
    </xf>
    <xf numFmtId="0" fontId="26" fillId="38" borderId="10" xfId="0" applyFont="1" applyFill="1" applyBorder="1" applyAlignment="1">
      <alignment horizontal="center" vertical="center"/>
    </xf>
    <xf numFmtId="164" fontId="18" fillId="38" borderId="10" xfId="0" applyNumberFormat="1" applyFont="1" applyFill="1" applyBorder="1" applyAlignment="1">
      <alignment horizontal="center" vertical="center" wrapText="1"/>
    </xf>
    <xf numFmtId="0" fontId="0" fillId="38" borderId="10" xfId="0" applyFill="1" applyBorder="1"/>
    <xf numFmtId="0" fontId="18" fillId="40" borderId="10" xfId="0" applyFont="1" applyFill="1" applyBorder="1" applyAlignment="1">
      <alignment horizontal="center" vertical="center" wrapText="1"/>
    </xf>
    <xf numFmtId="49" fontId="18" fillId="40" borderId="10" xfId="0" applyNumberFormat="1" applyFont="1" applyFill="1" applyBorder="1" applyAlignment="1">
      <alignment horizontal="center" vertical="center" wrapText="1"/>
    </xf>
    <xf numFmtId="0" fontId="32" fillId="40" borderId="10" xfId="0" applyFont="1" applyFill="1" applyBorder="1" applyAlignment="1">
      <alignment horizontal="center" vertical="center" wrapText="1"/>
    </xf>
    <xf numFmtId="4" fontId="32" fillId="40" borderId="10" xfId="0" applyNumberFormat="1" applyFont="1" applyFill="1" applyBorder="1" applyAlignment="1">
      <alignment horizontal="center" vertical="center" wrapText="1"/>
    </xf>
    <xf numFmtId="4" fontId="18" fillId="40" borderId="10" xfId="0" applyNumberFormat="1" applyFont="1" applyFill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/>
    </xf>
    <xf numFmtId="0" fontId="22" fillId="40" borderId="10" xfId="0" applyFont="1" applyFill="1" applyBorder="1" applyAlignment="1">
      <alignment horizontal="center" vertical="center"/>
    </xf>
    <xf numFmtId="0" fontId="34" fillId="0" borderId="10" xfId="0" applyFont="1" applyBorder="1" applyAlignment="1">
      <alignment horizontal="center" vertical="center"/>
    </xf>
    <xf numFmtId="0" fontId="29" fillId="33" borderId="10" xfId="0" applyFont="1" applyFill="1" applyBorder="1" applyAlignment="1">
      <alignment horizontal="center" vertical="center" wrapText="1"/>
    </xf>
    <xf numFmtId="0" fontId="35" fillId="0" borderId="10" xfId="0" applyFont="1" applyBorder="1"/>
    <xf numFmtId="49" fontId="22" fillId="33" borderId="10" xfId="0" applyNumberFormat="1" applyFont="1" applyFill="1" applyBorder="1" applyAlignment="1">
      <alignment horizontal="center" vertical="center"/>
    </xf>
    <xf numFmtId="0" fontId="36" fillId="0" borderId="10" xfId="0" applyFont="1" applyBorder="1" applyAlignment="1">
      <alignment horizontal="center" vertical="center"/>
    </xf>
    <xf numFmtId="49" fontId="36" fillId="0" borderId="10" xfId="0" applyNumberFormat="1" applyFont="1" applyBorder="1" applyAlignment="1">
      <alignment horizontal="center" vertical="center"/>
    </xf>
    <xf numFmtId="0" fontId="29" fillId="38" borderId="10" xfId="0" applyFont="1" applyFill="1" applyBorder="1" applyAlignment="1">
      <alignment vertical="center" wrapText="1"/>
    </xf>
    <xf numFmtId="0" fontId="29" fillId="38" borderId="10" xfId="0" applyFont="1" applyFill="1" applyBorder="1" applyAlignment="1">
      <alignment horizontal="center" vertical="center" wrapText="1"/>
    </xf>
    <xf numFmtId="0" fontId="31" fillId="38" borderId="10" xfId="0" applyFont="1" applyFill="1" applyBorder="1" applyAlignment="1">
      <alignment horizontal="center" vertical="center" wrapText="1"/>
    </xf>
    <xf numFmtId="0" fontId="27" fillId="38" borderId="10" xfId="0" applyFont="1" applyFill="1" applyBorder="1" applyAlignment="1">
      <alignment horizontal="center" vertical="center" wrapText="1"/>
    </xf>
    <xf numFmtId="4" fontId="29" fillId="38" borderId="10" xfId="0" applyNumberFormat="1" applyFont="1" applyFill="1" applyBorder="1" applyAlignment="1">
      <alignment horizontal="center" vertical="center" wrapText="1"/>
    </xf>
    <xf numFmtId="4" fontId="27" fillId="38" borderId="10" xfId="0" applyNumberFormat="1" applyFont="1" applyFill="1" applyBorder="1" applyAlignment="1">
      <alignment horizontal="center" vertical="center" wrapText="1"/>
    </xf>
    <xf numFmtId="49" fontId="36" fillId="40" borderId="10" xfId="0" applyNumberFormat="1" applyFont="1" applyFill="1" applyBorder="1" applyAlignment="1">
      <alignment horizontal="center" vertical="center"/>
    </xf>
    <xf numFmtId="0" fontId="29" fillId="40" borderId="10" xfId="0" applyFont="1" applyFill="1" applyBorder="1" applyAlignment="1">
      <alignment horizontal="center" vertical="center" wrapText="1"/>
    </xf>
    <xf numFmtId="4" fontId="29" fillId="40" borderId="10" xfId="0" applyNumberFormat="1" applyFont="1" applyFill="1" applyBorder="1" applyAlignment="1">
      <alignment horizontal="center" vertical="center" wrapText="1"/>
    </xf>
    <xf numFmtId="0" fontId="1" fillId="33" borderId="0" xfId="42" applyFill="1"/>
    <xf numFmtId="0" fontId="1" fillId="0" borderId="0" xfId="42"/>
    <xf numFmtId="0" fontId="16" fillId="0" borderId="10" xfId="42" applyFont="1" applyBorder="1" applyAlignment="1">
      <alignment horizontal="center" vertical="center"/>
    </xf>
    <xf numFmtId="0" fontId="16" fillId="0" borderId="10" xfId="42" applyFont="1" applyBorder="1" applyAlignment="1">
      <alignment horizontal="center" vertical="center" wrapText="1"/>
    </xf>
    <xf numFmtId="0" fontId="16" fillId="0" borderId="19" xfId="42" applyFont="1" applyBorder="1" applyAlignment="1">
      <alignment vertical="center"/>
    </xf>
    <xf numFmtId="0" fontId="16" fillId="0" borderId="13" xfId="42" applyFont="1" applyBorder="1" applyAlignment="1">
      <alignment horizontal="center" vertical="center"/>
    </xf>
    <xf numFmtId="0" fontId="16" fillId="33" borderId="10" xfId="42" applyFont="1" applyFill="1" applyBorder="1" applyAlignment="1">
      <alignment horizontal="center" vertical="center"/>
    </xf>
    <xf numFmtId="0" fontId="18" fillId="0" borderId="10" xfId="42" applyFont="1" applyBorder="1" applyAlignment="1">
      <alignment vertical="center" wrapText="1"/>
    </xf>
    <xf numFmtId="0" fontId="18" fillId="0" borderId="10" xfId="42" applyFont="1" applyBorder="1" applyAlignment="1">
      <alignment horizontal="center" vertical="center" wrapText="1"/>
    </xf>
    <xf numFmtId="0" fontId="18" fillId="33" borderId="10" xfId="42" applyFont="1" applyFill="1" applyBorder="1" applyAlignment="1">
      <alignment horizontal="center" vertical="center" wrapText="1"/>
    </xf>
    <xf numFmtId="0" fontId="18" fillId="34" borderId="10" xfId="42" applyFont="1" applyFill="1" applyBorder="1" applyAlignment="1">
      <alignment horizontal="center" vertical="center" wrapText="1"/>
    </xf>
    <xf numFmtId="0" fontId="18" fillId="38" borderId="10" xfId="42" applyFont="1" applyFill="1" applyBorder="1" applyAlignment="1">
      <alignment vertical="center" wrapText="1"/>
    </xf>
    <xf numFmtId="0" fontId="18" fillId="38" borderId="10" xfId="42" applyFont="1" applyFill="1" applyBorder="1" applyAlignment="1">
      <alignment horizontal="center" vertical="center" wrapText="1"/>
    </xf>
    <xf numFmtId="49" fontId="18" fillId="38" borderId="10" xfId="42" applyNumberFormat="1" applyFont="1" applyFill="1" applyBorder="1" applyAlignment="1">
      <alignment horizontal="center" vertical="center" wrapText="1"/>
    </xf>
    <xf numFmtId="0" fontId="1" fillId="38" borderId="10" xfId="42" applyFill="1" applyBorder="1"/>
    <xf numFmtId="3" fontId="1" fillId="38" borderId="10" xfId="42" applyNumberFormat="1" applyFill="1" applyBorder="1" applyAlignment="1">
      <alignment horizontal="center" vertical="center"/>
    </xf>
    <xf numFmtId="4" fontId="18" fillId="38" borderId="10" xfId="42" applyNumberFormat="1" applyFont="1" applyFill="1" applyBorder="1" applyAlignment="1">
      <alignment horizontal="center" vertical="center" wrapText="1"/>
    </xf>
    <xf numFmtId="0" fontId="1" fillId="0" borderId="0" xfId="42" applyAlignment="1">
      <alignment wrapText="1"/>
    </xf>
    <xf numFmtId="0" fontId="1" fillId="0" borderId="0" xfId="42" applyAlignment="1">
      <alignment wrapText="1" shrinkToFit="1"/>
    </xf>
    <xf numFmtId="4" fontId="1" fillId="0" borderId="0" xfId="42" applyNumberFormat="1"/>
    <xf numFmtId="0" fontId="18" fillId="0" borderId="16" xfId="0" applyFont="1" applyBorder="1" applyAlignment="1">
      <alignment horizontal="center" vertical="center" wrapText="1"/>
    </xf>
    <xf numFmtId="0" fontId="18" fillId="0" borderId="19" xfId="0" applyFont="1" applyBorder="1" applyAlignment="1">
      <alignment horizontal="center" vertical="center" wrapText="1"/>
    </xf>
    <xf numFmtId="0" fontId="24" fillId="33" borderId="10" xfId="0" applyFont="1" applyFill="1" applyBorder="1" applyAlignment="1">
      <alignment horizontal="center" vertical="center" wrapText="1"/>
    </xf>
    <xf numFmtId="49" fontId="21" fillId="33" borderId="10" xfId="0" applyNumberFormat="1" applyFont="1" applyFill="1" applyBorder="1" applyAlignment="1">
      <alignment horizontal="center" vertical="center" wrapText="1"/>
    </xf>
    <xf numFmtId="4" fontId="27" fillId="33" borderId="10" xfId="0" applyNumberFormat="1" applyFont="1" applyFill="1" applyBorder="1" applyAlignment="1">
      <alignment horizontal="center" vertical="center" wrapText="1"/>
    </xf>
    <xf numFmtId="0" fontId="21" fillId="44" borderId="27" xfId="0" applyFont="1" applyFill="1" applyBorder="1" applyAlignment="1">
      <alignment horizontal="center" vertical="center" wrapText="1"/>
    </xf>
    <xf numFmtId="0" fontId="0" fillId="33" borderId="27" xfId="0" applyFill="1" applyBorder="1" applyAlignment="1">
      <alignment horizontal="center" vertical="center"/>
    </xf>
    <xf numFmtId="4" fontId="18" fillId="33" borderId="10" xfId="0" applyNumberFormat="1" applyFont="1" applyFill="1" applyBorder="1" applyAlignment="1">
      <alignment horizontal="center" vertical="center"/>
    </xf>
    <xf numFmtId="0" fontId="21" fillId="37" borderId="30" xfId="0" applyFont="1" applyFill="1" applyBorder="1" applyAlignment="1">
      <alignment horizontal="center" vertical="center"/>
    </xf>
    <xf numFmtId="3" fontId="25" fillId="33" borderId="10" xfId="0" applyNumberFormat="1" applyFont="1" applyFill="1" applyBorder="1" applyAlignment="1">
      <alignment horizontal="center" vertical="center" wrapText="1"/>
    </xf>
    <xf numFmtId="4" fontId="25" fillId="33" borderId="10" xfId="0" applyNumberFormat="1" applyFont="1" applyFill="1" applyBorder="1" applyAlignment="1">
      <alignment horizontal="center" vertical="center" wrapText="1"/>
    </xf>
    <xf numFmtId="0" fontId="0" fillId="0" borderId="30" xfId="0" applyBorder="1"/>
    <xf numFmtId="4" fontId="18" fillId="34" borderId="10" xfId="0" applyNumberFormat="1" applyFont="1" applyFill="1" applyBorder="1" applyAlignment="1">
      <alignment horizontal="center" vertical="center" wrapText="1"/>
    </xf>
    <xf numFmtId="4" fontId="0" fillId="33" borderId="10" xfId="0" applyNumberFormat="1" applyFill="1" applyBorder="1"/>
    <xf numFmtId="0" fontId="18" fillId="34" borderId="10" xfId="0" applyFont="1" applyFill="1" applyBorder="1" applyAlignment="1">
      <alignment horizontal="center" vertical="center" wrapText="1"/>
    </xf>
    <xf numFmtId="49" fontId="18" fillId="34" borderId="10" xfId="0" applyNumberFormat="1" applyFont="1" applyFill="1" applyBorder="1" applyAlignment="1">
      <alignment horizontal="center" vertical="center" wrapText="1"/>
    </xf>
    <xf numFmtId="0" fontId="18" fillId="33" borderId="19" xfId="0" applyFont="1" applyFill="1" applyBorder="1" applyAlignment="1">
      <alignment horizontal="center" vertical="center" wrapText="1"/>
    </xf>
    <xf numFmtId="0" fontId="21" fillId="37" borderId="27" xfId="0" applyFont="1" applyFill="1" applyBorder="1" applyAlignment="1">
      <alignment horizontal="center" vertical="center" wrapText="1"/>
    </xf>
    <xf numFmtId="4" fontId="18" fillId="37" borderId="11" xfId="0" applyNumberFormat="1" applyFont="1" applyFill="1" applyBorder="1" applyAlignment="1">
      <alignment horizontal="center" vertical="center" wrapText="1"/>
    </xf>
    <xf numFmtId="4" fontId="41" fillId="0" borderId="0" xfId="0" applyNumberFormat="1" applyFont="1" applyAlignment="1">
      <alignment horizontal="center" vertical="center"/>
    </xf>
    <xf numFmtId="4" fontId="30" fillId="33" borderId="10" xfId="0" applyNumberFormat="1" applyFont="1" applyFill="1" applyBorder="1"/>
    <xf numFmtId="49" fontId="18" fillId="38" borderId="13" xfId="42" applyNumberFormat="1" applyFont="1" applyFill="1" applyBorder="1" applyAlignment="1">
      <alignment horizontal="center" vertical="center" wrapText="1"/>
    </xf>
    <xf numFmtId="49" fontId="18" fillId="34" borderId="10" xfId="42" applyNumberFormat="1" applyFont="1" applyFill="1" applyBorder="1" applyAlignment="1">
      <alignment horizontal="center" vertical="center" wrapText="1"/>
    </xf>
    <xf numFmtId="0" fontId="18" fillId="38" borderId="13" xfId="42" applyFont="1" applyFill="1" applyBorder="1" applyAlignment="1">
      <alignment horizontal="center" vertical="center" wrapText="1"/>
    </xf>
    <xf numFmtId="4" fontId="18" fillId="38" borderId="13" xfId="42" applyNumberFormat="1" applyFont="1" applyFill="1" applyBorder="1" applyAlignment="1">
      <alignment horizontal="center" vertical="center" wrapText="1"/>
    </xf>
    <xf numFmtId="4" fontId="18" fillId="34" borderId="10" xfId="42" applyNumberFormat="1" applyFont="1" applyFill="1" applyBorder="1" applyAlignment="1">
      <alignment horizontal="center" vertical="center" wrapText="1"/>
    </xf>
    <xf numFmtId="4" fontId="18" fillId="38" borderId="10" xfId="42" applyNumberFormat="1" applyFont="1" applyFill="1" applyBorder="1" applyAlignment="1">
      <alignment horizontal="center" vertical="center"/>
    </xf>
    <xf numFmtId="49" fontId="18" fillId="38" borderId="10" xfId="42" applyNumberFormat="1" applyFont="1" applyFill="1" applyBorder="1" applyAlignment="1">
      <alignment horizontal="center" vertical="center"/>
    </xf>
    <xf numFmtId="0" fontId="42" fillId="0" borderId="10" xfId="0" applyFont="1" applyBorder="1" applyAlignment="1">
      <alignment horizontal="center" vertical="center"/>
    </xf>
    <xf numFmtId="0" fontId="41" fillId="38" borderId="10" xfId="0" applyFont="1" applyFill="1" applyBorder="1" applyAlignment="1">
      <alignment horizontal="center" vertical="center"/>
    </xf>
    <xf numFmtId="0" fontId="0" fillId="38" borderId="10" xfId="0" applyFill="1" applyBorder="1" applyAlignment="1">
      <alignment horizontal="center" vertical="center"/>
    </xf>
    <xf numFmtId="3" fontId="18" fillId="38" borderId="10" xfId="0" applyNumberFormat="1" applyFont="1" applyFill="1" applyBorder="1" applyAlignment="1">
      <alignment horizontal="center" vertical="center" wrapText="1"/>
    </xf>
    <xf numFmtId="49" fontId="36" fillId="38" borderId="10" xfId="0" applyNumberFormat="1" applyFont="1" applyFill="1" applyBorder="1" applyAlignment="1">
      <alignment horizontal="center" vertical="center"/>
    </xf>
    <xf numFmtId="0" fontId="29" fillId="0" borderId="10" xfId="0" applyFont="1" applyBorder="1" applyAlignment="1">
      <alignment vertical="center" wrapText="1"/>
    </xf>
    <xf numFmtId="0" fontId="29" fillId="0" borderId="10" xfId="0" applyFont="1" applyBorder="1" applyAlignment="1">
      <alignment horizontal="center" vertical="center" wrapText="1"/>
    </xf>
    <xf numFmtId="49" fontId="29" fillId="38" borderId="10" xfId="0" applyNumberFormat="1" applyFont="1" applyFill="1" applyBorder="1" applyAlignment="1">
      <alignment horizontal="center" vertical="center" wrapText="1"/>
    </xf>
    <xf numFmtId="49" fontId="29" fillId="40" borderId="10" xfId="0" applyNumberFormat="1" applyFont="1" applyFill="1" applyBorder="1" applyAlignment="1">
      <alignment horizontal="center" vertical="center" wrapText="1"/>
    </xf>
    <xf numFmtId="0" fontId="35" fillId="38" borderId="10" xfId="0" applyFont="1" applyFill="1" applyBorder="1"/>
    <xf numFmtId="3" fontId="36" fillId="38" borderId="10" xfId="0" applyNumberFormat="1" applyFont="1" applyFill="1" applyBorder="1" applyAlignment="1">
      <alignment horizontal="center" vertical="center"/>
    </xf>
    <xf numFmtId="4" fontId="36" fillId="38" borderId="10" xfId="0" applyNumberFormat="1" applyFont="1" applyFill="1" applyBorder="1" applyAlignment="1">
      <alignment horizontal="center" vertical="center"/>
    </xf>
    <xf numFmtId="4" fontId="31" fillId="38" borderId="10" xfId="0" applyNumberFormat="1" applyFont="1" applyFill="1" applyBorder="1" applyAlignment="1">
      <alignment horizontal="center" vertical="center" wrapText="1"/>
    </xf>
    <xf numFmtId="4" fontId="39" fillId="38" borderId="10" xfId="0" applyNumberFormat="1" applyFont="1" applyFill="1" applyBorder="1" applyAlignment="1">
      <alignment horizontal="center" vertical="center" wrapText="1"/>
    </xf>
    <xf numFmtId="3" fontId="26" fillId="38" borderId="10" xfId="0" applyNumberFormat="1" applyFont="1" applyFill="1" applyBorder="1" applyAlignment="1">
      <alignment horizontal="center" vertical="center"/>
    </xf>
    <xf numFmtId="4" fontId="26" fillId="38" borderId="10" xfId="0" applyNumberFormat="1" applyFont="1" applyFill="1" applyBorder="1" applyAlignment="1">
      <alignment horizontal="center" vertical="center"/>
    </xf>
    <xf numFmtId="49" fontId="21" fillId="45" borderId="10" xfId="0" applyNumberFormat="1" applyFont="1" applyFill="1" applyBorder="1" applyAlignment="1">
      <alignment horizontal="center" vertical="center" wrapText="1"/>
    </xf>
    <xf numFmtId="3" fontId="28" fillId="45" borderId="10" xfId="0" applyNumberFormat="1" applyFont="1" applyFill="1" applyBorder="1" applyAlignment="1">
      <alignment horizontal="center" vertical="center" wrapText="1"/>
    </xf>
    <xf numFmtId="4" fontId="28" fillId="45" borderId="10" xfId="0" applyNumberFormat="1" applyFont="1" applyFill="1" applyBorder="1" applyAlignment="1">
      <alignment horizontal="center" vertical="center" wrapText="1"/>
    </xf>
    <xf numFmtId="0" fontId="23" fillId="45" borderId="10" xfId="0" applyFont="1" applyFill="1" applyBorder="1" applyAlignment="1">
      <alignment horizontal="center" vertical="center" wrapText="1"/>
    </xf>
    <xf numFmtId="4" fontId="23" fillId="45" borderId="10" xfId="0" applyNumberFormat="1" applyFont="1" applyFill="1" applyBorder="1" applyAlignment="1">
      <alignment horizontal="center" vertical="center" wrapText="1"/>
    </xf>
    <xf numFmtId="0" fontId="18" fillId="38" borderId="11" xfId="0" applyFont="1" applyFill="1" applyBorder="1" applyAlignment="1">
      <alignment vertical="center" wrapText="1"/>
    </xf>
    <xf numFmtId="0" fontId="18" fillId="38" borderId="11" xfId="0" applyFont="1" applyFill="1" applyBorder="1" applyAlignment="1">
      <alignment horizontal="center" vertical="center" wrapText="1"/>
    </xf>
    <xf numFmtId="0" fontId="23" fillId="38" borderId="11" xfId="0" applyFont="1" applyFill="1" applyBorder="1" applyAlignment="1">
      <alignment horizontal="center" vertical="center" wrapText="1"/>
    </xf>
    <xf numFmtId="0" fontId="21" fillId="45" borderId="11" xfId="0" applyFont="1" applyFill="1" applyBorder="1" applyAlignment="1">
      <alignment horizontal="center" vertical="center" wrapText="1"/>
    </xf>
    <xf numFmtId="0" fontId="37" fillId="45" borderId="11" xfId="0" applyFont="1" applyFill="1" applyBorder="1" applyAlignment="1">
      <alignment horizontal="center" vertical="center" wrapText="1"/>
    </xf>
    <xf numFmtId="0" fontId="22" fillId="38" borderId="11" xfId="0" applyFont="1" applyFill="1" applyBorder="1" applyAlignment="1">
      <alignment horizontal="center" vertical="center"/>
    </xf>
    <xf numFmtId="0" fontId="22" fillId="0" borderId="27" xfId="0" applyFont="1" applyBorder="1" applyAlignment="1">
      <alignment horizontal="center" vertical="center"/>
    </xf>
    <xf numFmtId="0" fontId="22" fillId="0" borderId="27" xfId="0" applyFont="1" applyBorder="1" applyAlignment="1">
      <alignment horizontal="center" vertical="center" wrapText="1"/>
    </xf>
    <xf numFmtId="0" fontId="22" fillId="45" borderId="27" xfId="0" applyFont="1" applyFill="1" applyBorder="1" applyAlignment="1">
      <alignment horizontal="center" vertical="center"/>
    </xf>
    <xf numFmtId="0" fontId="43" fillId="45" borderId="27" xfId="0" applyFont="1" applyFill="1" applyBorder="1" applyAlignment="1">
      <alignment horizontal="center" vertical="center" wrapText="1"/>
    </xf>
    <xf numFmtId="0" fontId="22" fillId="0" borderId="21" xfId="0" applyFont="1" applyBorder="1" applyAlignment="1">
      <alignment horizontal="center" vertical="center"/>
    </xf>
    <xf numFmtId="0" fontId="0" fillId="33" borderId="10" xfId="0" applyFill="1" applyBorder="1"/>
    <xf numFmtId="0" fontId="18" fillId="33" borderId="18" xfId="0" applyFont="1" applyFill="1" applyBorder="1" applyAlignment="1">
      <alignment vertical="center" wrapText="1"/>
    </xf>
    <xf numFmtId="0" fontId="18" fillId="33" borderId="24" xfId="0" applyFont="1" applyFill="1" applyBorder="1" applyAlignment="1">
      <alignment vertical="center" wrapText="1"/>
    </xf>
    <xf numFmtId="0" fontId="23" fillId="34" borderId="10" xfId="0" applyFont="1" applyFill="1" applyBorder="1" applyAlignment="1">
      <alignment horizontal="center" vertical="center" wrapText="1"/>
    </xf>
    <xf numFmtId="4" fontId="0" fillId="0" borderId="10" xfId="0" applyNumberFormat="1" applyBorder="1" applyAlignment="1">
      <alignment horizontal="center" vertical="center" wrapText="1"/>
    </xf>
    <xf numFmtId="4" fontId="0" fillId="34" borderId="10" xfId="0" applyNumberFormat="1" applyFill="1" applyBorder="1" applyAlignment="1">
      <alignment horizontal="center" vertical="center" wrapText="1"/>
    </xf>
    <xf numFmtId="4" fontId="18" fillId="37" borderId="19" xfId="0" applyNumberFormat="1" applyFont="1" applyFill="1" applyBorder="1" applyAlignment="1">
      <alignment horizontal="center" vertical="center" wrapText="1"/>
    </xf>
    <xf numFmtId="4" fontId="32" fillId="37" borderId="13" xfId="0" applyNumberFormat="1" applyFont="1" applyFill="1" applyBorder="1" applyAlignment="1">
      <alignment horizontal="center" vertical="center" wrapText="1"/>
    </xf>
    <xf numFmtId="4" fontId="32" fillId="0" borderId="13" xfId="0" applyNumberFormat="1" applyFont="1" applyBorder="1" applyAlignment="1">
      <alignment horizontal="center" vertical="center" wrapText="1"/>
    </xf>
    <xf numFmtId="1" fontId="18" fillId="37" borderId="13" xfId="0" applyNumberFormat="1" applyFont="1" applyFill="1" applyBorder="1" applyAlignment="1">
      <alignment horizontal="center" vertical="center" wrapText="1"/>
    </xf>
    <xf numFmtId="1" fontId="18" fillId="37" borderId="19" xfId="0" applyNumberFormat="1" applyFont="1" applyFill="1" applyBorder="1" applyAlignment="1">
      <alignment horizontal="center" vertical="center" wrapText="1"/>
    </xf>
    <xf numFmtId="1" fontId="18" fillId="37" borderId="10" xfId="0" applyNumberFormat="1" applyFont="1" applyFill="1" applyBorder="1" applyAlignment="1">
      <alignment horizontal="center" vertical="center" wrapText="1"/>
    </xf>
    <xf numFmtId="1" fontId="0" fillId="33" borderId="10" xfId="0" applyNumberFormat="1" applyFill="1" applyBorder="1" applyAlignment="1">
      <alignment horizontal="center" vertical="center"/>
    </xf>
    <xf numFmtId="4" fontId="18" fillId="34" borderId="10" xfId="0" applyNumberFormat="1" applyFont="1" applyFill="1" applyBorder="1" applyAlignment="1">
      <alignment horizontal="center" vertical="center"/>
    </xf>
    <xf numFmtId="4" fontId="30" fillId="33" borderId="10" xfId="0" applyNumberFormat="1" applyFont="1" applyFill="1" applyBorder="1" applyAlignment="1">
      <alignment horizontal="center" vertical="center"/>
    </xf>
    <xf numFmtId="4" fontId="0" fillId="34" borderId="10" xfId="0" applyNumberFormat="1" applyFill="1" applyBorder="1" applyAlignment="1">
      <alignment horizontal="center" vertical="center"/>
    </xf>
    <xf numFmtId="4" fontId="32" fillId="34" borderId="13" xfId="0" applyNumberFormat="1" applyFont="1" applyFill="1" applyBorder="1" applyAlignment="1">
      <alignment horizontal="center" vertical="center" wrapText="1"/>
    </xf>
    <xf numFmtId="1" fontId="18" fillId="34" borderId="10" xfId="0" applyNumberFormat="1" applyFont="1" applyFill="1" applyBorder="1" applyAlignment="1">
      <alignment horizontal="center" vertical="center" wrapText="1"/>
    </xf>
    <xf numFmtId="1" fontId="0" fillId="34" borderId="10" xfId="0" applyNumberFormat="1" applyFill="1" applyBorder="1" applyAlignment="1">
      <alignment horizontal="center" vertical="center"/>
    </xf>
    <xf numFmtId="4" fontId="27" fillId="34" borderId="10" xfId="0" applyNumberFormat="1" applyFont="1" applyFill="1" applyBorder="1" applyAlignment="1">
      <alignment horizontal="center" vertical="center" wrapText="1"/>
    </xf>
    <xf numFmtId="4" fontId="30" fillId="34" borderId="10" xfId="0" applyNumberFormat="1" applyFont="1" applyFill="1" applyBorder="1" applyAlignment="1">
      <alignment horizontal="center" vertical="center"/>
    </xf>
    <xf numFmtId="4" fontId="27" fillId="34" borderId="13" xfId="0" applyNumberFormat="1" applyFont="1" applyFill="1" applyBorder="1" applyAlignment="1">
      <alignment horizontal="center" vertical="center" wrapText="1"/>
    </xf>
    <xf numFmtId="3" fontId="18" fillId="35" borderId="10" xfId="0" applyNumberFormat="1" applyFont="1" applyFill="1" applyBorder="1" applyAlignment="1">
      <alignment horizontal="center" vertical="center" wrapText="1"/>
    </xf>
    <xf numFmtId="3" fontId="18" fillId="35" borderId="10" xfId="0" applyNumberFormat="1" applyFont="1" applyFill="1" applyBorder="1" applyAlignment="1">
      <alignment horizontal="center" vertical="center"/>
    </xf>
    <xf numFmtId="3" fontId="18" fillId="35" borderId="13" xfId="0" applyNumberFormat="1" applyFont="1" applyFill="1" applyBorder="1" applyAlignment="1">
      <alignment horizontal="center" vertical="center"/>
    </xf>
    <xf numFmtId="4" fontId="47" fillId="37" borderId="10" xfId="0" applyNumberFormat="1" applyFont="1" applyFill="1" applyBorder="1" applyAlignment="1">
      <alignment horizontal="center" vertical="center" wrapText="1"/>
    </xf>
    <xf numFmtId="4" fontId="32" fillId="33" borderId="13" xfId="0" applyNumberFormat="1" applyFont="1" applyFill="1" applyBorder="1" applyAlignment="1">
      <alignment horizontal="center" vertical="center" wrapText="1"/>
    </xf>
    <xf numFmtId="4" fontId="35" fillId="33" borderId="10" xfId="0" applyNumberFormat="1" applyFont="1" applyFill="1" applyBorder="1"/>
    <xf numFmtId="4" fontId="32" fillId="33" borderId="10" xfId="0" applyNumberFormat="1" applyFont="1" applyFill="1" applyBorder="1" applyAlignment="1">
      <alignment horizontal="center" vertical="center"/>
    </xf>
    <xf numFmtId="4" fontId="27" fillId="33" borderId="10" xfId="0" applyNumberFormat="1" applyFont="1" applyFill="1" applyBorder="1" applyAlignment="1">
      <alignment horizontal="center" vertical="center"/>
    </xf>
    <xf numFmtId="0" fontId="0" fillId="0" borderId="22" xfId="0" applyBorder="1"/>
    <xf numFmtId="4" fontId="0" fillId="0" borderId="28" xfId="0" applyNumberFormat="1" applyBorder="1" applyAlignment="1">
      <alignment horizontal="center" vertical="center"/>
    </xf>
    <xf numFmtId="4" fontId="0" fillId="37" borderId="28" xfId="0" applyNumberFormat="1" applyFill="1" applyBorder="1" applyAlignment="1">
      <alignment horizontal="center" vertical="center"/>
    </xf>
    <xf numFmtId="4" fontId="0" fillId="0" borderId="29" xfId="0" applyNumberFormat="1" applyBorder="1" applyAlignment="1">
      <alignment horizontal="center" vertical="center"/>
    </xf>
    <xf numFmtId="0" fontId="0" fillId="0" borderId="40" xfId="0" applyBorder="1"/>
    <xf numFmtId="0" fontId="21" fillId="37" borderId="20" xfId="0" applyFont="1" applyFill="1" applyBorder="1" applyAlignment="1">
      <alignment horizontal="center" vertical="center" wrapText="1"/>
    </xf>
    <xf numFmtId="0" fontId="21" fillId="33" borderId="21" xfId="0" applyFont="1" applyFill="1" applyBorder="1" applyAlignment="1">
      <alignment horizontal="center" vertical="center" wrapText="1"/>
    </xf>
    <xf numFmtId="0" fontId="18" fillId="37" borderId="41" xfId="0" applyFont="1" applyFill="1" applyBorder="1" applyAlignment="1">
      <alignment horizontal="center" vertical="center" wrapText="1"/>
    </xf>
    <xf numFmtId="4" fontId="18" fillId="37" borderId="36" xfId="0" applyNumberFormat="1" applyFont="1" applyFill="1" applyBorder="1" applyAlignment="1">
      <alignment horizontal="center" vertical="center" wrapText="1"/>
    </xf>
    <xf numFmtId="0" fontId="18" fillId="37" borderId="36" xfId="0" applyFont="1" applyFill="1" applyBorder="1" applyAlignment="1">
      <alignment horizontal="center" vertical="center" wrapText="1"/>
    </xf>
    <xf numFmtId="3" fontId="18" fillId="35" borderId="43" xfId="0" applyNumberFormat="1" applyFont="1" applyFill="1" applyBorder="1" applyAlignment="1">
      <alignment horizontal="center" vertical="center"/>
    </xf>
    <xf numFmtId="1" fontId="18" fillId="37" borderId="36" xfId="0" applyNumberFormat="1" applyFont="1" applyFill="1" applyBorder="1" applyAlignment="1">
      <alignment horizontal="center" vertical="center" wrapText="1"/>
    </xf>
    <xf numFmtId="4" fontId="23" fillId="37" borderId="36" xfId="0" applyNumberFormat="1" applyFont="1" applyFill="1" applyBorder="1" applyAlignment="1">
      <alignment horizontal="center" vertical="center" wrapText="1"/>
    </xf>
    <xf numFmtId="4" fontId="30" fillId="37" borderId="44" xfId="0" applyNumberFormat="1" applyFont="1" applyFill="1" applyBorder="1" applyAlignment="1">
      <alignment horizontal="center" vertical="center"/>
    </xf>
    <xf numFmtId="4" fontId="27" fillId="37" borderId="36" xfId="0" applyNumberFormat="1" applyFont="1" applyFill="1" applyBorder="1" applyAlignment="1">
      <alignment horizontal="center" vertical="center" wrapText="1"/>
    </xf>
    <xf numFmtId="4" fontId="27" fillId="37" borderId="45" xfId="0" applyNumberFormat="1" applyFont="1" applyFill="1" applyBorder="1" applyAlignment="1">
      <alignment horizontal="center" vertical="center" wrapText="1"/>
    </xf>
    <xf numFmtId="4" fontId="18" fillId="37" borderId="46" xfId="0" applyNumberFormat="1" applyFont="1" applyFill="1" applyBorder="1" applyAlignment="1">
      <alignment horizontal="center" vertical="center" wrapText="1"/>
    </xf>
    <xf numFmtId="0" fontId="21" fillId="33" borderId="30" xfId="0" applyFont="1" applyFill="1" applyBorder="1" applyAlignment="1">
      <alignment horizontal="center" vertical="center" wrapText="1"/>
    </xf>
    <xf numFmtId="4" fontId="18" fillId="0" borderId="23" xfId="0" applyNumberFormat="1" applyFont="1" applyBorder="1" applyAlignment="1">
      <alignment horizontal="center" vertical="center" wrapText="1"/>
    </xf>
    <xf numFmtId="4" fontId="18" fillId="33" borderId="13" xfId="0" applyNumberFormat="1" applyFont="1" applyFill="1" applyBorder="1" applyAlignment="1">
      <alignment horizontal="center" vertical="center"/>
    </xf>
    <xf numFmtId="1" fontId="0" fillId="33" borderId="13" xfId="0" applyNumberFormat="1" applyFill="1" applyBorder="1" applyAlignment="1">
      <alignment horizontal="center" vertical="center"/>
    </xf>
    <xf numFmtId="4" fontId="0" fillId="33" borderId="13" xfId="0" applyNumberFormat="1" applyFill="1" applyBorder="1" applyAlignment="1">
      <alignment horizontal="center" vertical="center"/>
    </xf>
    <xf numFmtId="4" fontId="30" fillId="33" borderId="13" xfId="0" applyNumberFormat="1" applyFont="1" applyFill="1" applyBorder="1" applyAlignment="1">
      <alignment horizontal="center" vertical="center"/>
    </xf>
    <xf numFmtId="4" fontId="0" fillId="33" borderId="13" xfId="0" applyNumberFormat="1" applyFill="1" applyBorder="1"/>
    <xf numFmtId="0" fontId="21" fillId="44" borderId="21" xfId="0" applyFont="1" applyFill="1" applyBorder="1" applyAlignment="1">
      <alignment horizontal="center" vertical="center" wrapText="1"/>
    </xf>
    <xf numFmtId="4" fontId="18" fillId="33" borderId="42" xfId="0" applyNumberFormat="1" applyFont="1" applyFill="1" applyBorder="1" applyAlignment="1">
      <alignment horizontal="center" vertical="center" wrapText="1"/>
    </xf>
    <xf numFmtId="4" fontId="32" fillId="0" borderId="40" xfId="0" applyNumberFormat="1" applyFont="1" applyBorder="1" applyAlignment="1">
      <alignment horizontal="center" vertical="center" wrapText="1"/>
    </xf>
    <xf numFmtId="4" fontId="18" fillId="33" borderId="43" xfId="0" applyNumberFormat="1" applyFont="1" applyFill="1" applyBorder="1" applyAlignment="1">
      <alignment horizontal="center" vertical="center"/>
    </xf>
    <xf numFmtId="3" fontId="18" fillId="35" borderId="36" xfId="0" applyNumberFormat="1" applyFont="1" applyFill="1" applyBorder="1" applyAlignment="1">
      <alignment horizontal="center" vertical="center"/>
    </xf>
    <xf numFmtId="4" fontId="0" fillId="33" borderId="43" xfId="0" applyNumberFormat="1" applyFill="1" applyBorder="1" applyAlignment="1">
      <alignment horizontal="center" vertical="center"/>
    </xf>
    <xf numFmtId="1" fontId="0" fillId="33" borderId="43" xfId="0" applyNumberFormat="1" applyFill="1" applyBorder="1" applyAlignment="1">
      <alignment horizontal="center" vertical="center"/>
    </xf>
    <xf numFmtId="4" fontId="18" fillId="33" borderId="43" xfId="0" applyNumberFormat="1" applyFont="1" applyFill="1" applyBorder="1" applyAlignment="1">
      <alignment horizontal="center" vertical="center" wrapText="1"/>
    </xf>
    <xf numFmtId="4" fontId="18" fillId="34" borderId="46" xfId="0" applyNumberFormat="1" applyFont="1" applyFill="1" applyBorder="1" applyAlignment="1">
      <alignment horizontal="center" vertical="center" wrapText="1"/>
    </xf>
    <xf numFmtId="4" fontId="0" fillId="34" borderId="46" xfId="0" applyNumberFormat="1" applyFill="1" applyBorder="1" applyAlignment="1">
      <alignment horizontal="center" vertical="center"/>
    </xf>
    <xf numFmtId="4" fontId="0" fillId="33" borderId="46" xfId="0" applyNumberFormat="1" applyFill="1" applyBorder="1" applyAlignment="1">
      <alignment horizontal="center" vertical="center"/>
    </xf>
    <xf numFmtId="4" fontId="0" fillId="33" borderId="47" xfId="0" applyNumberFormat="1" applyFill="1" applyBorder="1" applyAlignment="1">
      <alignment horizontal="center" vertical="center"/>
    </xf>
    <xf numFmtId="0" fontId="21" fillId="33" borderId="20" xfId="0" applyFont="1" applyFill="1" applyBorder="1" applyAlignment="1">
      <alignment horizontal="center" vertical="center" wrapText="1"/>
    </xf>
    <xf numFmtId="4" fontId="18" fillId="0" borderId="41" xfId="0" applyNumberFormat="1" applyFont="1" applyBorder="1" applyAlignment="1">
      <alignment horizontal="center" vertical="center" wrapText="1"/>
    </xf>
    <xf numFmtId="4" fontId="18" fillId="0" borderId="42" xfId="0" applyNumberFormat="1" applyFont="1" applyBorder="1" applyAlignment="1">
      <alignment horizontal="center" vertical="center" wrapText="1"/>
    </xf>
    <xf numFmtId="4" fontId="32" fillId="0" borderId="36" xfId="0" applyNumberFormat="1" applyFont="1" applyBorder="1" applyAlignment="1">
      <alignment horizontal="center" vertical="center" wrapText="1"/>
    </xf>
    <xf numFmtId="4" fontId="18" fillId="33" borderId="36" xfId="0" applyNumberFormat="1" applyFont="1" applyFill="1" applyBorder="1" applyAlignment="1">
      <alignment horizontal="center" vertical="center"/>
    </xf>
    <xf numFmtId="1" fontId="0" fillId="33" borderId="36" xfId="0" applyNumberFormat="1" applyFill="1" applyBorder="1" applyAlignment="1">
      <alignment horizontal="center" vertical="center"/>
    </xf>
    <xf numFmtId="4" fontId="0" fillId="33" borderId="36" xfId="0" applyNumberFormat="1" applyFill="1" applyBorder="1" applyAlignment="1">
      <alignment horizontal="center" vertical="center"/>
    </xf>
    <xf numFmtId="4" fontId="30" fillId="33" borderId="36" xfId="0" applyNumberFormat="1" applyFont="1" applyFill="1" applyBorder="1" applyAlignment="1">
      <alignment horizontal="center" vertical="center"/>
    </xf>
    <xf numFmtId="4" fontId="0" fillId="33" borderId="43" xfId="0" applyNumberFormat="1" applyFill="1" applyBorder="1"/>
    <xf numFmtId="4" fontId="0" fillId="33" borderId="36" xfId="0" applyNumberFormat="1" applyFill="1" applyBorder="1"/>
    <xf numFmtId="4" fontId="0" fillId="33" borderId="45" xfId="0" applyNumberFormat="1" applyFill="1" applyBorder="1"/>
    <xf numFmtId="4" fontId="0" fillId="33" borderId="46" xfId="0" applyNumberFormat="1" applyFill="1" applyBorder="1"/>
    <xf numFmtId="4" fontId="0" fillId="33" borderId="47" xfId="0" applyNumberFormat="1" applyFill="1" applyBorder="1"/>
    <xf numFmtId="4" fontId="14" fillId="33" borderId="0" xfId="0" applyNumberFormat="1" applyFont="1" applyFill="1"/>
    <xf numFmtId="4" fontId="32" fillId="33" borderId="46" xfId="0" applyNumberFormat="1" applyFont="1" applyFill="1" applyBorder="1" applyAlignment="1">
      <alignment horizontal="center" vertical="center"/>
    </xf>
    <xf numFmtId="3" fontId="0" fillId="0" borderId="28" xfId="0" applyNumberFormat="1" applyBorder="1" applyAlignment="1">
      <alignment horizontal="center" vertical="center"/>
    </xf>
    <xf numFmtId="0" fontId="18" fillId="33" borderId="10" xfId="0" applyFont="1" applyFill="1" applyBorder="1" applyAlignment="1">
      <alignment horizontal="left" vertical="center" wrapText="1"/>
    </xf>
    <xf numFmtId="0" fontId="18" fillId="35" borderId="10" xfId="0" applyFont="1" applyFill="1" applyBorder="1" applyAlignment="1">
      <alignment horizontal="center" vertical="center" wrapText="1"/>
    </xf>
    <xf numFmtId="0" fontId="18" fillId="35" borderId="36" xfId="0" applyFont="1" applyFill="1" applyBorder="1" applyAlignment="1">
      <alignment horizontal="center" vertical="center" wrapText="1"/>
    </xf>
    <xf numFmtId="3" fontId="0" fillId="35" borderId="28" xfId="0" applyNumberFormat="1" applyFill="1" applyBorder="1" applyAlignment="1">
      <alignment horizontal="center" vertical="center"/>
    </xf>
    <xf numFmtId="0" fontId="18" fillId="0" borderId="11" xfId="0" applyFont="1" applyBorder="1" applyAlignment="1">
      <alignment horizontal="left" vertical="center" wrapText="1"/>
    </xf>
    <xf numFmtId="0" fontId="40" fillId="0" borderId="10" xfId="0" applyFont="1" applyBorder="1" applyAlignment="1">
      <alignment horizontal="left" vertical="center" wrapText="1"/>
    </xf>
    <xf numFmtId="0" fontId="18" fillId="35" borderId="10" xfId="0" applyFont="1" applyFill="1" applyBorder="1" applyAlignment="1">
      <alignment horizontal="left" vertical="center" wrapText="1"/>
    </xf>
    <xf numFmtId="0" fontId="46" fillId="35" borderId="36" xfId="0" applyFont="1" applyFill="1" applyBorder="1" applyAlignment="1">
      <alignment horizontal="left" vertical="center" wrapText="1"/>
    </xf>
    <xf numFmtId="4" fontId="0" fillId="33" borderId="49" xfId="0" applyNumberFormat="1" applyFill="1" applyBorder="1"/>
    <xf numFmtId="4" fontId="18" fillId="0" borderId="13" xfId="0" applyNumberFormat="1" applyFont="1" applyBorder="1" applyAlignment="1">
      <alignment horizontal="center" vertical="center"/>
    </xf>
    <xf numFmtId="4" fontId="18" fillId="0" borderId="10" xfId="0" applyNumberFormat="1" applyFont="1" applyBorder="1" applyAlignment="1">
      <alignment horizontal="center" vertical="center"/>
    </xf>
    <xf numFmtId="4" fontId="18" fillId="0" borderId="43" xfId="0" applyNumberFormat="1" applyFont="1" applyBorder="1" applyAlignment="1">
      <alignment horizontal="center" vertical="center"/>
    </xf>
    <xf numFmtId="4" fontId="18" fillId="0" borderId="36" xfId="0" applyNumberFormat="1" applyFont="1" applyBorder="1" applyAlignment="1">
      <alignment horizontal="center" vertical="center"/>
    </xf>
    <xf numFmtId="4" fontId="48" fillId="0" borderId="0" xfId="0" applyNumberFormat="1" applyFont="1" applyAlignment="1">
      <alignment horizontal="center" vertical="center" wrapText="1"/>
    </xf>
    <xf numFmtId="4" fontId="48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4" fontId="26" fillId="0" borderId="28" xfId="0" applyNumberFormat="1" applyFont="1" applyBorder="1" applyAlignment="1">
      <alignment horizontal="center" vertical="center"/>
    </xf>
    <xf numFmtId="3" fontId="18" fillId="35" borderId="19" xfId="0" applyNumberFormat="1" applyFont="1" applyFill="1" applyBorder="1" applyAlignment="1">
      <alignment horizontal="center" vertical="center"/>
    </xf>
    <xf numFmtId="3" fontId="18" fillId="35" borderId="19" xfId="0" applyNumberFormat="1" applyFont="1" applyFill="1" applyBorder="1" applyAlignment="1">
      <alignment horizontal="center" vertical="center" wrapText="1"/>
    </xf>
    <xf numFmtId="4" fontId="18" fillId="37" borderId="16" xfId="0" applyNumberFormat="1" applyFont="1" applyFill="1" applyBorder="1" applyAlignment="1">
      <alignment horizontal="center" vertical="center" wrapText="1"/>
    </xf>
    <xf numFmtId="4" fontId="48" fillId="38" borderId="13" xfId="42" applyNumberFormat="1" applyFont="1" applyFill="1" applyBorder="1" applyAlignment="1">
      <alignment horizontal="center" vertical="center" wrapText="1"/>
    </xf>
    <xf numFmtId="4" fontId="48" fillId="38" borderId="10" xfId="42" applyNumberFormat="1" applyFont="1" applyFill="1" applyBorder="1" applyAlignment="1">
      <alignment horizontal="center" vertical="center" wrapText="1"/>
    </xf>
    <xf numFmtId="4" fontId="49" fillId="38" borderId="10" xfId="42" applyNumberFormat="1" applyFont="1" applyFill="1" applyBorder="1" applyAlignment="1">
      <alignment horizontal="center" vertical="center" wrapText="1"/>
    </xf>
    <xf numFmtId="4" fontId="49" fillId="38" borderId="10" xfId="42" applyNumberFormat="1" applyFont="1" applyFill="1" applyBorder="1" applyAlignment="1">
      <alignment horizontal="center" vertical="center"/>
    </xf>
    <xf numFmtId="4" fontId="48" fillId="38" borderId="19" xfId="42" applyNumberFormat="1" applyFont="1" applyFill="1" applyBorder="1" applyAlignment="1">
      <alignment horizontal="center" vertical="center"/>
    </xf>
    <xf numFmtId="4" fontId="50" fillId="38" borderId="10" xfId="0" applyNumberFormat="1" applyFont="1" applyFill="1" applyBorder="1" applyAlignment="1">
      <alignment horizontal="center" vertical="center" wrapText="1"/>
    </xf>
    <xf numFmtId="4" fontId="47" fillId="38" borderId="10" xfId="0" applyNumberFormat="1" applyFont="1" applyFill="1" applyBorder="1" applyAlignment="1">
      <alignment horizontal="center" vertical="center" wrapText="1"/>
    </xf>
    <xf numFmtId="4" fontId="47" fillId="38" borderId="19" xfId="0" applyNumberFormat="1" applyFont="1" applyFill="1" applyBorder="1" applyAlignment="1">
      <alignment horizontal="center" vertical="center" wrapText="1"/>
    </xf>
    <xf numFmtId="0" fontId="46" fillId="38" borderId="10" xfId="0" applyFont="1" applyFill="1" applyBorder="1" applyAlignment="1">
      <alignment horizontal="center" vertical="center" wrapText="1"/>
    </xf>
    <xf numFmtId="49" fontId="46" fillId="38" borderId="19" xfId="0" applyNumberFormat="1" applyFont="1" applyFill="1" applyBorder="1" applyAlignment="1">
      <alignment horizontal="center" vertical="center" wrapText="1"/>
    </xf>
    <xf numFmtId="49" fontId="46" fillId="38" borderId="10" xfId="0" applyNumberFormat="1" applyFont="1" applyFill="1" applyBorder="1" applyAlignment="1">
      <alignment horizontal="center" vertical="center" wrapText="1"/>
    </xf>
    <xf numFmtId="0" fontId="46" fillId="38" borderId="19" xfId="0" applyFont="1" applyFill="1" applyBorder="1" applyAlignment="1">
      <alignment horizontal="center" vertical="center" wrapText="1"/>
    </xf>
    <xf numFmtId="4" fontId="46" fillId="38" borderId="10" xfId="0" applyNumberFormat="1" applyFont="1" applyFill="1" applyBorder="1" applyAlignment="1">
      <alignment horizontal="center" vertical="center" wrapText="1"/>
    </xf>
    <xf numFmtId="4" fontId="46" fillId="38" borderId="19" xfId="0" applyNumberFormat="1" applyFont="1" applyFill="1" applyBorder="1" applyAlignment="1">
      <alignment horizontal="center" vertical="center" wrapText="1"/>
    </xf>
    <xf numFmtId="4" fontId="47" fillId="38" borderId="10" xfId="42" applyNumberFormat="1" applyFont="1" applyFill="1" applyBorder="1" applyAlignment="1">
      <alignment horizontal="center" vertical="center" wrapText="1"/>
    </xf>
    <xf numFmtId="4" fontId="51" fillId="38" borderId="10" xfId="0" applyNumberFormat="1" applyFont="1" applyFill="1" applyBorder="1" applyAlignment="1">
      <alignment horizontal="center" vertical="center" wrapText="1"/>
    </xf>
    <xf numFmtId="4" fontId="29" fillId="38" borderId="36" xfId="0" applyNumberFormat="1" applyFont="1" applyFill="1" applyBorder="1" applyAlignment="1">
      <alignment horizontal="center" vertical="center" wrapText="1"/>
    </xf>
    <xf numFmtId="4" fontId="27" fillId="38" borderId="10" xfId="42" applyNumberFormat="1" applyFont="1" applyFill="1" applyBorder="1" applyAlignment="1">
      <alignment horizontal="center" vertical="center" wrapText="1"/>
    </xf>
    <xf numFmtId="0" fontId="21" fillId="37" borderId="22" xfId="0" applyFont="1" applyFill="1" applyBorder="1" applyAlignment="1">
      <alignment horizontal="center" vertical="center" wrapText="1"/>
    </xf>
    <xf numFmtId="4" fontId="32" fillId="37" borderId="37" xfId="0" applyNumberFormat="1" applyFont="1" applyFill="1" applyBorder="1" applyAlignment="1">
      <alignment horizontal="center" vertical="center" wrapText="1"/>
    </xf>
    <xf numFmtId="4" fontId="18" fillId="37" borderId="37" xfId="0" applyNumberFormat="1" applyFont="1" applyFill="1" applyBorder="1" applyAlignment="1">
      <alignment horizontal="center" vertical="center" wrapText="1"/>
    </xf>
    <xf numFmtId="4" fontId="18" fillId="37" borderId="50" xfId="0" applyNumberFormat="1" applyFont="1" applyFill="1" applyBorder="1" applyAlignment="1">
      <alignment horizontal="center" vertical="center" wrapText="1"/>
    </xf>
    <xf numFmtId="0" fontId="21" fillId="44" borderId="20" xfId="0" applyFont="1" applyFill="1" applyBorder="1" applyAlignment="1">
      <alignment horizontal="center" vertical="center" wrapText="1"/>
    </xf>
    <xf numFmtId="4" fontId="18" fillId="34" borderId="41" xfId="0" applyNumberFormat="1" applyFont="1" applyFill="1" applyBorder="1" applyAlignment="1">
      <alignment horizontal="center" vertical="center" wrapText="1"/>
    </xf>
    <xf numFmtId="4" fontId="32" fillId="34" borderId="36" xfId="0" applyNumberFormat="1" applyFont="1" applyFill="1" applyBorder="1" applyAlignment="1">
      <alignment horizontal="center" vertical="center" wrapText="1"/>
    </xf>
    <xf numFmtId="4" fontId="18" fillId="34" borderId="36" xfId="0" applyNumberFormat="1" applyFont="1" applyFill="1" applyBorder="1" applyAlignment="1">
      <alignment horizontal="center" vertical="center"/>
    </xf>
    <xf numFmtId="4" fontId="21" fillId="34" borderId="36" xfId="0" applyNumberFormat="1" applyFont="1" applyFill="1" applyBorder="1" applyAlignment="1">
      <alignment vertical="center" wrapText="1"/>
    </xf>
    <xf numFmtId="4" fontId="18" fillId="34" borderId="36" xfId="0" applyNumberFormat="1" applyFont="1" applyFill="1" applyBorder="1" applyAlignment="1">
      <alignment horizontal="center" vertical="center" wrapText="1"/>
    </xf>
    <xf numFmtId="3" fontId="18" fillId="35" borderId="36" xfId="0" applyNumberFormat="1" applyFont="1" applyFill="1" applyBorder="1" applyAlignment="1">
      <alignment horizontal="center" vertical="center" wrapText="1"/>
    </xf>
    <xf numFmtId="1" fontId="18" fillId="34" borderId="36" xfId="0" applyNumberFormat="1" applyFont="1" applyFill="1" applyBorder="1" applyAlignment="1">
      <alignment horizontal="center" vertical="center" wrapText="1"/>
    </xf>
    <xf numFmtId="4" fontId="27" fillId="34" borderId="36" xfId="0" applyNumberFormat="1" applyFont="1" applyFill="1" applyBorder="1" applyAlignment="1">
      <alignment horizontal="center" vertical="center" wrapText="1"/>
    </xf>
    <xf numFmtId="4" fontId="18" fillId="34" borderId="45" xfId="0" applyNumberFormat="1" applyFont="1" applyFill="1" applyBorder="1" applyAlignment="1">
      <alignment horizontal="center" vertical="center" wrapText="1"/>
    </xf>
    <xf numFmtId="0" fontId="26" fillId="42" borderId="27" xfId="0" applyFont="1" applyFill="1" applyBorder="1" applyAlignment="1">
      <alignment horizontal="center" vertical="center"/>
    </xf>
    <xf numFmtId="0" fontId="36" fillId="0" borderId="35" xfId="0" applyFont="1" applyBorder="1" applyAlignment="1">
      <alignment horizontal="center" vertical="center"/>
    </xf>
    <xf numFmtId="0" fontId="36" fillId="0" borderId="14" xfId="0" applyFont="1" applyBorder="1" applyAlignment="1">
      <alignment horizontal="center" vertical="center"/>
    </xf>
    <xf numFmtId="0" fontId="36" fillId="0" borderId="48" xfId="0" applyFont="1" applyBorder="1" applyAlignment="1">
      <alignment horizontal="center" vertical="center"/>
    </xf>
    <xf numFmtId="0" fontId="36" fillId="0" borderId="15" xfId="0" applyFont="1" applyBorder="1" applyAlignment="1">
      <alignment horizontal="center" vertical="center"/>
    </xf>
    <xf numFmtId="0" fontId="44" fillId="33" borderId="32" xfId="0" applyFont="1" applyFill="1" applyBorder="1" applyAlignment="1">
      <alignment horizontal="center" vertical="center"/>
    </xf>
    <xf numFmtId="0" fontId="44" fillId="33" borderId="33" xfId="0" applyFont="1" applyFill="1" applyBorder="1" applyAlignment="1">
      <alignment horizontal="center" vertical="center"/>
    </xf>
    <xf numFmtId="0" fontId="44" fillId="33" borderId="26" xfId="0" applyFont="1" applyFill="1" applyBorder="1" applyAlignment="1">
      <alignment horizontal="center" vertical="center"/>
    </xf>
    <xf numFmtId="0" fontId="45" fillId="33" borderId="33" xfId="0" applyFont="1" applyFill="1" applyBorder="1" applyAlignment="1">
      <alignment horizontal="center" vertical="center"/>
    </xf>
    <xf numFmtId="0" fontId="45" fillId="33" borderId="26" xfId="0" applyFont="1" applyFill="1" applyBorder="1" applyAlignment="1">
      <alignment horizontal="center" vertical="center"/>
    </xf>
    <xf numFmtId="0" fontId="45" fillId="33" borderId="32" xfId="0" applyFont="1" applyFill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26" fillId="40" borderId="27" xfId="0" applyFont="1" applyFill="1" applyBorder="1" applyAlignment="1">
      <alignment horizontal="center" vertical="center"/>
    </xf>
    <xf numFmtId="0" fontId="26" fillId="41" borderId="27" xfId="0" applyFont="1" applyFill="1" applyBorder="1" applyAlignment="1">
      <alignment horizontal="center" vertical="center"/>
    </xf>
    <xf numFmtId="0" fontId="26" fillId="38" borderId="27" xfId="0" applyFont="1" applyFill="1" applyBorder="1" applyAlignment="1">
      <alignment horizontal="center" vertical="center"/>
    </xf>
    <xf numFmtId="0" fontId="21" fillId="35" borderId="22" xfId="0" applyFont="1" applyFill="1" applyBorder="1" applyAlignment="1">
      <alignment horizontal="center" vertical="center"/>
    </xf>
    <xf numFmtId="0" fontId="21" fillId="35" borderId="30" xfId="0" applyFont="1" applyFill="1" applyBorder="1" applyAlignment="1">
      <alignment horizontal="center" vertical="center"/>
    </xf>
    <xf numFmtId="0" fontId="21" fillId="37" borderId="22" xfId="0" applyFont="1" applyFill="1" applyBorder="1" applyAlignment="1">
      <alignment horizontal="center" vertical="center"/>
    </xf>
    <xf numFmtId="0" fontId="21" fillId="37" borderId="14" xfId="0" applyFont="1" applyFill="1" applyBorder="1" applyAlignment="1">
      <alignment horizontal="center" vertical="center"/>
    </xf>
    <xf numFmtId="0" fontId="21" fillId="37" borderId="30" xfId="0" applyFont="1" applyFill="1" applyBorder="1" applyAlignment="1">
      <alignment horizontal="center" vertical="center"/>
    </xf>
    <xf numFmtId="3" fontId="18" fillId="35" borderId="19" xfId="0" applyNumberFormat="1" applyFont="1" applyFill="1" applyBorder="1" applyAlignment="1">
      <alignment horizontal="center" vertical="center"/>
    </xf>
    <xf numFmtId="3" fontId="18" fillId="35" borderId="13" xfId="0" applyNumberFormat="1" applyFont="1" applyFill="1" applyBorder="1" applyAlignment="1">
      <alignment horizontal="center" vertical="center"/>
    </xf>
    <xf numFmtId="0" fontId="0" fillId="0" borderId="38" xfId="0" applyBorder="1" applyAlignment="1">
      <alignment horizontal="center"/>
    </xf>
    <xf numFmtId="0" fontId="0" fillId="0" borderId="39" xfId="0" applyBorder="1" applyAlignment="1">
      <alignment horizontal="center"/>
    </xf>
    <xf numFmtId="0" fontId="0" fillId="0" borderId="31" xfId="0" applyBorder="1" applyAlignment="1">
      <alignment horizontal="center"/>
    </xf>
    <xf numFmtId="4" fontId="0" fillId="0" borderId="0" xfId="0" applyNumberFormat="1" applyAlignment="1">
      <alignment horizontal="center"/>
    </xf>
    <xf numFmtId="4" fontId="18" fillId="37" borderId="19" xfId="0" applyNumberFormat="1" applyFont="1" applyFill="1" applyBorder="1" applyAlignment="1">
      <alignment horizontal="center" vertical="center" wrapText="1"/>
    </xf>
    <xf numFmtId="4" fontId="18" fillId="37" borderId="13" xfId="0" applyNumberFormat="1" applyFont="1" applyFill="1" applyBorder="1" applyAlignment="1">
      <alignment horizontal="center" vertical="center" wrapText="1"/>
    </xf>
    <xf numFmtId="3" fontId="18" fillId="35" borderId="19" xfId="0" applyNumberFormat="1" applyFont="1" applyFill="1" applyBorder="1" applyAlignment="1">
      <alignment horizontal="center" vertical="center" wrapText="1"/>
    </xf>
    <xf numFmtId="3" fontId="18" fillId="35" borderId="13" xfId="0" applyNumberFormat="1" applyFont="1" applyFill="1" applyBorder="1" applyAlignment="1">
      <alignment horizontal="center" vertical="center" wrapText="1"/>
    </xf>
    <xf numFmtId="4" fontId="18" fillId="37" borderId="16" xfId="0" applyNumberFormat="1" applyFont="1" applyFill="1" applyBorder="1" applyAlignment="1">
      <alignment horizontal="center" vertical="center" wrapText="1"/>
    </xf>
    <xf numFmtId="4" fontId="18" fillId="37" borderId="23" xfId="0" applyNumberFormat="1" applyFont="1" applyFill="1" applyBorder="1" applyAlignment="1">
      <alignment horizontal="center" vertical="center" wrapText="1"/>
    </xf>
    <xf numFmtId="0" fontId="26" fillId="43" borderId="27" xfId="0" applyFont="1" applyFill="1" applyBorder="1" applyAlignment="1">
      <alignment horizontal="center" vertical="center"/>
    </xf>
    <xf numFmtId="0" fontId="26" fillId="43" borderId="22" xfId="0" applyFont="1" applyFill="1" applyBorder="1" applyAlignment="1">
      <alignment horizontal="center" vertical="center"/>
    </xf>
    <xf numFmtId="0" fontId="26" fillId="39" borderId="27" xfId="0" applyFont="1" applyFill="1" applyBorder="1" applyAlignment="1">
      <alignment horizontal="center" vertical="center"/>
    </xf>
    <xf numFmtId="4" fontId="21" fillId="33" borderId="19" xfId="0" applyNumberFormat="1" applyFont="1" applyFill="1" applyBorder="1" applyAlignment="1">
      <alignment horizontal="center" vertical="center"/>
    </xf>
    <xf numFmtId="4" fontId="21" fillId="33" borderId="37" xfId="0" applyNumberFormat="1" applyFont="1" applyFill="1" applyBorder="1" applyAlignment="1">
      <alignment horizontal="center" vertical="center"/>
    </xf>
    <xf numFmtId="4" fontId="21" fillId="33" borderId="40" xfId="0" applyNumberFormat="1" applyFont="1" applyFill="1" applyBorder="1" applyAlignment="1">
      <alignment horizontal="center" vertical="center"/>
    </xf>
    <xf numFmtId="4" fontId="21" fillId="33" borderId="18" xfId="0" applyNumberFormat="1" applyFont="1" applyFill="1" applyBorder="1" applyAlignment="1">
      <alignment horizontal="center" vertical="center"/>
    </xf>
    <xf numFmtId="4" fontId="21" fillId="33" borderId="13" xfId="0" applyNumberFormat="1" applyFont="1" applyFill="1" applyBorder="1" applyAlignment="1">
      <alignment horizontal="center" vertical="center"/>
    </xf>
    <xf numFmtId="4" fontId="21" fillId="34" borderId="19" xfId="0" applyNumberFormat="1" applyFont="1" applyFill="1" applyBorder="1" applyAlignment="1">
      <alignment horizontal="center" vertical="center"/>
    </xf>
    <xf numFmtId="4" fontId="21" fillId="34" borderId="37" xfId="0" applyNumberFormat="1" applyFont="1" applyFill="1" applyBorder="1" applyAlignment="1">
      <alignment horizontal="center" vertical="center"/>
    </xf>
    <xf numFmtId="4" fontId="21" fillId="34" borderId="40" xfId="0" applyNumberFormat="1" applyFont="1" applyFill="1" applyBorder="1" applyAlignment="1">
      <alignment horizontal="center" vertical="center"/>
    </xf>
    <xf numFmtId="4" fontId="21" fillId="37" borderId="18" xfId="0" applyNumberFormat="1" applyFont="1" applyFill="1" applyBorder="1" applyAlignment="1">
      <alignment horizontal="center" vertical="center" wrapText="1"/>
    </xf>
    <xf numFmtId="4" fontId="21" fillId="37" borderId="37" xfId="0" applyNumberFormat="1" applyFont="1" applyFill="1" applyBorder="1" applyAlignment="1">
      <alignment horizontal="center" vertical="center" wrapText="1"/>
    </xf>
    <xf numFmtId="0" fontId="22" fillId="0" borderId="32" xfId="0" applyFont="1" applyBorder="1" applyAlignment="1">
      <alignment horizontal="center" vertical="center"/>
    </xf>
    <xf numFmtId="0" fontId="22" fillId="0" borderId="33" xfId="0" applyFont="1" applyBorder="1" applyAlignment="1">
      <alignment horizontal="center" vertical="center"/>
    </xf>
    <xf numFmtId="0" fontId="22" fillId="0" borderId="26" xfId="0" applyFont="1" applyBorder="1" applyAlignment="1">
      <alignment horizontal="center" vertical="center"/>
    </xf>
    <xf numFmtId="0" fontId="22" fillId="0" borderId="25" xfId="0" applyFont="1" applyBorder="1" applyAlignment="1">
      <alignment horizontal="center" vertical="center"/>
    </xf>
    <xf numFmtId="0" fontId="22" fillId="0" borderId="15" xfId="0" applyFont="1" applyBorder="1" applyAlignment="1">
      <alignment horizontal="center" vertical="center"/>
    </xf>
    <xf numFmtId="0" fontId="22" fillId="0" borderId="34" xfId="0" applyFont="1" applyBorder="1" applyAlignment="1">
      <alignment horizontal="center" vertical="center"/>
    </xf>
    <xf numFmtId="0" fontId="22" fillId="0" borderId="20" xfId="0" applyFont="1" applyBorder="1" applyAlignment="1">
      <alignment horizontal="center" vertical="center"/>
    </xf>
    <xf numFmtId="0" fontId="22" fillId="0" borderId="27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12" xfId="0" applyFont="1" applyBorder="1" applyAlignment="1">
      <alignment horizontal="center" vertical="center"/>
    </xf>
    <xf numFmtId="0" fontId="22" fillId="0" borderId="12" xfId="42" applyFont="1" applyBorder="1" applyAlignment="1">
      <alignment horizontal="center" vertical="center"/>
    </xf>
    <xf numFmtId="0" fontId="37" fillId="33" borderId="10" xfId="42" applyFont="1" applyFill="1" applyBorder="1" applyAlignment="1">
      <alignment horizontal="center" vertical="center"/>
    </xf>
    <xf numFmtId="0" fontId="42" fillId="0" borderId="0" xfId="0" applyFont="1" applyAlignment="1">
      <alignment horizontal="center" vertical="center"/>
    </xf>
    <xf numFmtId="0" fontId="42" fillId="0" borderId="12" xfId="0" applyFont="1" applyBorder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18" fillId="33" borderId="10" xfId="0" applyFont="1" applyFill="1" applyBorder="1" applyAlignment="1">
      <alignment horizontal="center" wrapText="1"/>
    </xf>
    <xf numFmtId="0" fontId="21" fillId="46" borderId="13" xfId="0" applyFont="1" applyFill="1" applyBorder="1" applyAlignment="1">
      <alignment horizontal="left" vertical="center" wrapText="1"/>
    </xf>
    <xf numFmtId="0" fontId="21" fillId="46" borderId="10" xfId="0" applyFont="1" applyFill="1" applyBorder="1" applyAlignment="1">
      <alignment horizontal="center" vertical="center" wrapText="1"/>
    </xf>
    <xf numFmtId="0" fontId="21" fillId="46" borderId="36" xfId="0" applyFont="1" applyFill="1" applyBorder="1" applyAlignment="1">
      <alignment horizontal="center" vertical="center" wrapText="1"/>
    </xf>
    <xf numFmtId="3" fontId="21" fillId="46" borderId="19" xfId="0" applyNumberFormat="1" applyFont="1" applyFill="1" applyBorder="1" applyAlignment="1">
      <alignment horizontal="center" vertical="center"/>
    </xf>
    <xf numFmtId="3" fontId="21" fillId="46" borderId="13" xfId="0" applyNumberFormat="1" applyFont="1" applyFill="1" applyBorder="1" applyAlignment="1">
      <alignment horizontal="center" vertical="center"/>
    </xf>
    <xf numFmtId="3" fontId="21" fillId="46" borderId="10" xfId="0" applyNumberFormat="1" applyFont="1" applyFill="1" applyBorder="1" applyAlignment="1">
      <alignment horizontal="center" vertical="center"/>
    </xf>
    <xf numFmtId="3" fontId="21" fillId="46" borderId="19" xfId="0" applyNumberFormat="1" applyFont="1" applyFill="1" applyBorder="1" applyAlignment="1">
      <alignment horizontal="center" vertical="center"/>
    </xf>
    <xf numFmtId="3" fontId="21" fillId="46" borderId="36" xfId="0" applyNumberFormat="1" applyFont="1" applyFill="1" applyBorder="1" applyAlignment="1">
      <alignment horizontal="center" vertical="center"/>
    </xf>
    <xf numFmtId="3" fontId="21" fillId="46" borderId="43" xfId="0" applyNumberFormat="1" applyFont="1" applyFill="1" applyBorder="1" applyAlignment="1">
      <alignment horizontal="center" vertical="center"/>
    </xf>
    <xf numFmtId="3" fontId="21" fillId="46" borderId="13" xfId="0" applyNumberFormat="1" applyFont="1" applyFill="1" applyBorder="1" applyAlignment="1">
      <alignment horizontal="center" vertical="center"/>
    </xf>
    <xf numFmtId="0" fontId="21" fillId="46" borderId="36" xfId="0" applyFont="1" applyFill="1" applyBorder="1" applyAlignment="1">
      <alignment horizontal="left" vertical="center" wrapText="1"/>
    </xf>
    <xf numFmtId="4" fontId="32" fillId="37" borderId="10" xfId="0" applyNumberFormat="1" applyFont="1" applyFill="1" applyBorder="1" applyAlignment="1">
      <alignment horizontal="center" vertical="center" wrapText="1"/>
    </xf>
  </cellXfs>
  <cellStyles count="44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Обычный 2" xfId="42" xr:uid="{68A728C9-42F8-44BA-BF70-8B8B4720C9F0}"/>
    <cellStyle name="Обычный 3" xfId="43" xr:uid="{F340B833-2C28-4F17-8881-CEC761DA232A}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colors>
    <mruColors>
      <color rgb="FFFFFFCC"/>
      <color rgb="FFFFCCCC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L46"/>
  <sheetViews>
    <sheetView tabSelected="1" zoomScale="80" zoomScaleNormal="80" workbookViewId="0">
      <pane xSplit="2" ySplit="5" topLeftCell="C6" activePane="bottomRight" state="frozen"/>
      <selection pane="topRight" activeCell="D1" sqref="D1"/>
      <selection pane="bottomLeft" activeCell="A6" sqref="A6"/>
      <selection pane="bottomRight" activeCell="Q15" sqref="Q15"/>
    </sheetView>
  </sheetViews>
  <sheetFormatPr defaultRowHeight="18.75" x14ac:dyDescent="0.25"/>
  <cols>
    <col min="1" max="1" width="33" customWidth="1"/>
    <col min="2" max="2" width="8.42578125" customWidth="1"/>
    <col min="3" max="5" width="13.140625" customWidth="1"/>
    <col min="6" max="14" width="11.7109375" customWidth="1"/>
    <col min="15" max="15" width="13.140625" customWidth="1"/>
    <col min="16" max="17" width="11.7109375" customWidth="1"/>
    <col min="18" max="18" width="12.140625" customWidth="1"/>
    <col min="19" max="20" width="11.7109375" customWidth="1"/>
    <col min="21" max="21" width="11.7109375" style="3" customWidth="1"/>
    <col min="22" max="44" width="11.7109375" customWidth="1"/>
    <col min="45" max="45" width="13.28515625" bestFit="1" customWidth="1"/>
    <col min="46" max="51" width="11.7109375" customWidth="1"/>
    <col min="52" max="52" width="17.140625" customWidth="1"/>
    <col min="53" max="53" width="27.7109375" style="98" customWidth="1"/>
    <col min="54" max="54" width="18.42578125" customWidth="1"/>
  </cols>
  <sheetData>
    <row r="1" spans="1:64" ht="39" customHeight="1" thickBot="1" x14ac:dyDescent="0.3">
      <c r="C1" s="274" t="s">
        <v>334</v>
      </c>
      <c r="D1" s="275"/>
      <c r="E1" s="275"/>
      <c r="F1" s="275"/>
      <c r="G1" s="275"/>
      <c r="H1" s="275"/>
      <c r="I1" s="275"/>
      <c r="J1" s="275"/>
      <c r="K1" s="275"/>
      <c r="L1" s="275"/>
      <c r="M1" s="275"/>
      <c r="N1" s="275"/>
      <c r="O1" s="275"/>
      <c r="P1" s="275"/>
      <c r="Q1" s="275"/>
      <c r="R1" s="275"/>
      <c r="S1" s="275"/>
      <c r="T1" s="275"/>
      <c r="U1" s="276"/>
      <c r="V1" s="277" t="s">
        <v>335</v>
      </c>
      <c r="W1" s="277"/>
      <c r="X1" s="277"/>
      <c r="Y1" s="277"/>
      <c r="Z1" s="277"/>
      <c r="AA1" s="277"/>
      <c r="AB1" s="277"/>
      <c r="AC1" s="277"/>
      <c r="AD1" s="277"/>
      <c r="AE1" s="277"/>
      <c r="AF1" s="277"/>
      <c r="AG1" s="277"/>
      <c r="AH1" s="277"/>
      <c r="AI1" s="277"/>
      <c r="AJ1" s="277"/>
      <c r="AK1" s="277"/>
      <c r="AL1" s="277"/>
      <c r="AM1" s="277"/>
      <c r="AN1" s="277"/>
      <c r="AO1" s="277"/>
      <c r="AP1" s="277"/>
      <c r="AQ1" s="277"/>
      <c r="AR1" s="277"/>
      <c r="AS1" s="277"/>
      <c r="AT1" s="277"/>
      <c r="AU1" s="277"/>
      <c r="AV1" s="277"/>
      <c r="AW1" s="277"/>
      <c r="AX1" s="277"/>
      <c r="AY1" s="277"/>
    </row>
    <row r="2" spans="1:64" ht="42.75" customHeight="1" thickBot="1" x14ac:dyDescent="0.3">
      <c r="A2" s="14" t="s">
        <v>109</v>
      </c>
      <c r="B2" s="15"/>
      <c r="C2" s="90"/>
      <c r="D2" s="284" t="s">
        <v>110</v>
      </c>
      <c r="E2" s="284"/>
      <c r="F2" s="17" t="s">
        <v>111</v>
      </c>
      <c r="G2" s="17" t="s">
        <v>112</v>
      </c>
      <c r="H2" s="17" t="s">
        <v>112</v>
      </c>
      <c r="I2" s="16" t="s">
        <v>113</v>
      </c>
      <c r="J2" s="17" t="s">
        <v>114</v>
      </c>
      <c r="K2" s="17" t="s">
        <v>115</v>
      </c>
      <c r="L2" s="17" t="s">
        <v>116</v>
      </c>
      <c r="M2" s="16" t="s">
        <v>260</v>
      </c>
      <c r="N2" s="16" t="s">
        <v>260</v>
      </c>
      <c r="O2" s="16" t="s">
        <v>260</v>
      </c>
      <c r="P2" s="16" t="s">
        <v>260</v>
      </c>
      <c r="Q2" s="16" t="s">
        <v>260</v>
      </c>
      <c r="R2" s="16" t="s">
        <v>260</v>
      </c>
      <c r="S2" s="16" t="s">
        <v>260</v>
      </c>
      <c r="T2" s="16" t="s">
        <v>260</v>
      </c>
      <c r="U2" s="85" t="s">
        <v>260</v>
      </c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  <c r="AY2" s="169"/>
      <c r="AZ2" s="295"/>
    </row>
    <row r="3" spans="1:64" ht="28.5" customHeight="1" thickBot="1" x14ac:dyDescent="0.3">
      <c r="A3" s="19" t="s">
        <v>62</v>
      </c>
      <c r="B3" s="16"/>
      <c r="C3" s="87" t="s">
        <v>63</v>
      </c>
      <c r="D3" s="288" t="s">
        <v>153</v>
      </c>
      <c r="E3" s="289"/>
      <c r="F3" s="290" t="s">
        <v>63</v>
      </c>
      <c r="G3" s="291"/>
      <c r="H3" s="292"/>
      <c r="I3" s="20" t="s">
        <v>153</v>
      </c>
      <c r="J3" s="290" t="s">
        <v>146</v>
      </c>
      <c r="K3" s="291"/>
      <c r="L3" s="291"/>
      <c r="M3" s="292"/>
      <c r="N3" s="287" t="s">
        <v>147</v>
      </c>
      <c r="O3" s="287"/>
      <c r="P3" s="287"/>
      <c r="Q3" s="287"/>
      <c r="R3" s="287"/>
      <c r="S3" s="287"/>
      <c r="T3" s="287"/>
      <c r="U3" s="287"/>
      <c r="V3" s="307" t="s">
        <v>149</v>
      </c>
      <c r="W3" s="307"/>
      <c r="X3" s="307"/>
      <c r="Y3" s="307"/>
      <c r="Z3" s="307"/>
      <c r="AA3" s="307"/>
      <c r="AB3" s="307"/>
      <c r="AC3" s="285" t="s">
        <v>150</v>
      </c>
      <c r="AD3" s="285"/>
      <c r="AE3" s="286" t="s">
        <v>151</v>
      </c>
      <c r="AF3" s="286"/>
      <c r="AG3" s="286"/>
      <c r="AH3" s="286"/>
      <c r="AI3" s="286"/>
      <c r="AJ3" s="273" t="s">
        <v>148</v>
      </c>
      <c r="AK3" s="273"/>
      <c r="AL3" s="273"/>
      <c r="AM3" s="273"/>
      <c r="AN3" s="273"/>
      <c r="AO3" s="273"/>
      <c r="AP3" s="273"/>
      <c r="AQ3" s="273"/>
      <c r="AR3" s="273"/>
      <c r="AS3" s="273"/>
      <c r="AT3" s="305" t="s">
        <v>152</v>
      </c>
      <c r="AU3" s="305"/>
      <c r="AV3" s="305"/>
      <c r="AW3" s="305"/>
      <c r="AX3" s="305"/>
      <c r="AY3" s="306"/>
      <c r="AZ3" s="296"/>
      <c r="BA3" s="236"/>
    </row>
    <row r="4" spans="1:64" ht="28.5" customHeight="1" thickBot="1" x14ac:dyDescent="0.3">
      <c r="A4" s="19" t="s">
        <v>320</v>
      </c>
      <c r="B4" s="16"/>
      <c r="C4" s="278" t="s">
        <v>321</v>
      </c>
      <c r="D4" s="279"/>
      <c r="E4" s="279"/>
      <c r="F4" s="279"/>
      <c r="G4" s="279"/>
      <c r="H4" s="279"/>
      <c r="I4" s="279"/>
      <c r="J4" s="279"/>
      <c r="K4" s="279"/>
      <c r="L4" s="279"/>
      <c r="M4" s="278" t="s">
        <v>322</v>
      </c>
      <c r="N4" s="279"/>
      <c r="O4" s="279"/>
      <c r="P4" s="279"/>
      <c r="Q4" s="279"/>
      <c r="R4" s="279"/>
      <c r="S4" s="279"/>
      <c r="T4" s="279"/>
      <c r="U4" s="280"/>
      <c r="V4" s="281" t="s">
        <v>323</v>
      </c>
      <c r="W4" s="281"/>
      <c r="X4" s="281"/>
      <c r="Y4" s="281"/>
      <c r="Z4" s="281"/>
      <c r="AA4" s="281"/>
      <c r="AB4" s="281"/>
      <c r="AC4" s="281"/>
      <c r="AD4" s="281"/>
      <c r="AE4" s="281"/>
      <c r="AF4" s="281"/>
      <c r="AG4" s="281"/>
      <c r="AH4" s="281"/>
      <c r="AI4" s="282"/>
      <c r="AJ4" s="283" t="s">
        <v>324</v>
      </c>
      <c r="AK4" s="281"/>
      <c r="AL4" s="281"/>
      <c r="AM4" s="281"/>
      <c r="AN4" s="281"/>
      <c r="AO4" s="281"/>
      <c r="AP4" s="281"/>
      <c r="AQ4" s="281"/>
      <c r="AR4" s="281"/>
      <c r="AS4" s="281"/>
      <c r="AT4" s="281"/>
      <c r="AU4" s="281"/>
      <c r="AV4" s="281"/>
      <c r="AW4" s="281"/>
      <c r="AX4" s="281"/>
      <c r="AY4" s="282"/>
      <c r="AZ4" s="297"/>
    </row>
    <row r="5" spans="1:64" ht="39" customHeight="1" thickBot="1" x14ac:dyDescent="0.3">
      <c r="A5" s="23"/>
      <c r="B5" s="24" t="s">
        <v>2</v>
      </c>
      <c r="C5" s="174" t="s">
        <v>264</v>
      </c>
      <c r="D5" s="96" t="s">
        <v>270</v>
      </c>
      <c r="E5" s="96" t="s">
        <v>271</v>
      </c>
      <c r="F5" s="96" t="s">
        <v>27</v>
      </c>
      <c r="G5" s="96" t="s">
        <v>28</v>
      </c>
      <c r="H5" s="96" t="s">
        <v>29</v>
      </c>
      <c r="I5" s="96" t="s">
        <v>30</v>
      </c>
      <c r="J5" s="96" t="s">
        <v>31</v>
      </c>
      <c r="K5" s="96" t="s">
        <v>32</v>
      </c>
      <c r="L5" s="259" t="s">
        <v>33</v>
      </c>
      <c r="M5" s="263" t="s">
        <v>34</v>
      </c>
      <c r="N5" s="84" t="s">
        <v>35</v>
      </c>
      <c r="O5" s="84" t="s">
        <v>36</v>
      </c>
      <c r="P5" s="84" t="s">
        <v>37</v>
      </c>
      <c r="Q5" s="84" t="s">
        <v>38</v>
      </c>
      <c r="R5" s="84" t="s">
        <v>39</v>
      </c>
      <c r="S5" s="84" t="s">
        <v>40</v>
      </c>
      <c r="T5" s="84" t="s">
        <v>41</v>
      </c>
      <c r="U5" s="193" t="s">
        <v>42</v>
      </c>
      <c r="V5" s="186" t="s">
        <v>43</v>
      </c>
      <c r="W5" s="27" t="s">
        <v>44</v>
      </c>
      <c r="X5" s="27" t="s">
        <v>45</v>
      </c>
      <c r="Y5" s="27" t="s">
        <v>46</v>
      </c>
      <c r="Z5" s="27" t="s">
        <v>47</v>
      </c>
      <c r="AA5" s="27" t="s">
        <v>48</v>
      </c>
      <c r="AB5" s="27" t="s">
        <v>49</v>
      </c>
      <c r="AC5" s="27" t="s">
        <v>50</v>
      </c>
      <c r="AD5" s="27" t="s">
        <v>51</v>
      </c>
      <c r="AE5" s="27" t="s">
        <v>52</v>
      </c>
      <c r="AF5" s="27" t="s">
        <v>53</v>
      </c>
      <c r="AG5" s="27" t="s">
        <v>54</v>
      </c>
      <c r="AH5" s="27" t="s">
        <v>55</v>
      </c>
      <c r="AI5" s="175" t="s">
        <v>56</v>
      </c>
      <c r="AJ5" s="205" t="s">
        <v>57</v>
      </c>
      <c r="AK5" s="27" t="s">
        <v>58</v>
      </c>
      <c r="AL5" s="27" t="s">
        <v>59</v>
      </c>
      <c r="AM5" s="27" t="s">
        <v>96</v>
      </c>
      <c r="AN5" s="27" t="s">
        <v>97</v>
      </c>
      <c r="AO5" s="27" t="s">
        <v>98</v>
      </c>
      <c r="AP5" s="27" t="s">
        <v>99</v>
      </c>
      <c r="AQ5" s="27" t="s">
        <v>100</v>
      </c>
      <c r="AR5" s="27" t="s">
        <v>101</v>
      </c>
      <c r="AS5" s="27" t="s">
        <v>102</v>
      </c>
      <c r="AT5" s="27" t="s">
        <v>103</v>
      </c>
      <c r="AU5" s="27" t="s">
        <v>104</v>
      </c>
      <c r="AV5" s="27" t="s">
        <v>105</v>
      </c>
      <c r="AW5" s="27" t="s">
        <v>106</v>
      </c>
      <c r="AX5" s="27" t="s">
        <v>107</v>
      </c>
      <c r="AY5" s="175" t="s">
        <v>108</v>
      </c>
      <c r="AZ5" s="173"/>
    </row>
    <row r="6" spans="1:64" ht="39" customHeight="1" x14ac:dyDescent="0.25">
      <c r="A6" s="225" t="s">
        <v>272</v>
      </c>
      <c r="B6" s="18" t="s">
        <v>60</v>
      </c>
      <c r="C6" s="176">
        <v>0</v>
      </c>
      <c r="D6" s="303">
        <v>14.82</v>
      </c>
      <c r="E6" s="304"/>
      <c r="F6" s="97">
        <v>9.32</v>
      </c>
      <c r="G6" s="97">
        <v>14.1</v>
      </c>
      <c r="H6" s="97">
        <v>10.35</v>
      </c>
      <c r="I6" s="97">
        <v>17.489999999999998</v>
      </c>
      <c r="J6" s="97">
        <v>9.52</v>
      </c>
      <c r="K6" s="97">
        <v>11.9</v>
      </c>
      <c r="L6" s="240">
        <v>12.4</v>
      </c>
      <c r="M6" s="264">
        <v>16.2</v>
      </c>
      <c r="N6" s="25">
        <v>11.9</v>
      </c>
      <c r="O6" s="25">
        <v>11.93</v>
      </c>
      <c r="P6" s="25">
        <v>10.199999999999999</v>
      </c>
      <c r="Q6" s="25">
        <v>24.5</v>
      </c>
      <c r="R6" s="22">
        <v>15.4</v>
      </c>
      <c r="S6" s="22">
        <v>23.54</v>
      </c>
      <c r="T6" s="22">
        <v>14</v>
      </c>
      <c r="U6" s="194">
        <v>10.9</v>
      </c>
      <c r="V6" s="187">
        <v>11.72</v>
      </c>
      <c r="W6" s="21">
        <v>7.54</v>
      </c>
      <c r="X6" s="21">
        <v>36.24</v>
      </c>
      <c r="Y6" s="21">
        <v>7.01</v>
      </c>
      <c r="Z6" s="21">
        <v>6.4</v>
      </c>
      <c r="AA6" s="21">
        <v>7.68</v>
      </c>
      <c r="AB6" s="21">
        <v>4.96</v>
      </c>
      <c r="AC6" s="21">
        <v>17.850000000000001</v>
      </c>
      <c r="AD6" s="21">
        <v>11.98</v>
      </c>
      <c r="AE6" s="21">
        <v>5.26</v>
      </c>
      <c r="AF6" s="21">
        <v>9.7200000000000006</v>
      </c>
      <c r="AG6" s="21">
        <v>10.99</v>
      </c>
      <c r="AH6" s="21">
        <v>9.34</v>
      </c>
      <c r="AI6" s="207">
        <v>9.75</v>
      </c>
      <c r="AJ6" s="206">
        <v>16.420000000000002</v>
      </c>
      <c r="AK6" s="21">
        <v>4.29</v>
      </c>
      <c r="AL6" s="21">
        <v>7.52</v>
      </c>
      <c r="AM6" s="21">
        <v>9.4600000000000009</v>
      </c>
      <c r="AN6" s="21">
        <v>9.77</v>
      </c>
      <c r="AO6" s="22">
        <v>29.92</v>
      </c>
      <c r="AP6" s="21">
        <v>6.78</v>
      </c>
      <c r="AQ6" s="21">
        <v>7.21</v>
      </c>
      <c r="AR6" s="21">
        <v>11.69</v>
      </c>
      <c r="AS6" s="21">
        <v>4.72</v>
      </c>
      <c r="AT6" s="21">
        <v>3.6</v>
      </c>
      <c r="AU6" s="21">
        <v>11.84</v>
      </c>
      <c r="AV6" s="21">
        <v>18.170000000000002</v>
      </c>
      <c r="AW6" s="21">
        <v>25.14</v>
      </c>
      <c r="AX6" s="21">
        <v>9.0299999999999994</v>
      </c>
      <c r="AY6" s="207">
        <v>10.75</v>
      </c>
      <c r="AZ6" s="170">
        <f>SUM(C6:AY6)</f>
        <v>581.21999999999991</v>
      </c>
      <c r="BA6" s="234"/>
    </row>
    <row r="7" spans="1:64" ht="39" customHeight="1" x14ac:dyDescent="0.25">
      <c r="A7" s="226" t="s">
        <v>285</v>
      </c>
      <c r="B7" s="18"/>
      <c r="C7" s="176"/>
      <c r="D7" s="299">
        <v>10224</v>
      </c>
      <c r="E7" s="300"/>
      <c r="F7" s="146">
        <v>9336</v>
      </c>
      <c r="G7" s="146">
        <v>9336</v>
      </c>
      <c r="H7" s="146">
        <v>10224</v>
      </c>
      <c r="I7" s="146">
        <v>10224</v>
      </c>
      <c r="J7" s="146">
        <v>9336</v>
      </c>
      <c r="K7" s="146">
        <v>9336</v>
      </c>
      <c r="L7" s="260">
        <v>9336</v>
      </c>
      <c r="M7" s="265">
        <v>9336</v>
      </c>
      <c r="N7" s="155">
        <v>9393</v>
      </c>
      <c r="O7" s="155">
        <v>9393</v>
      </c>
      <c r="P7" s="155">
        <v>9393</v>
      </c>
      <c r="Q7" s="155">
        <v>9393</v>
      </c>
      <c r="R7" s="147">
        <v>9393</v>
      </c>
      <c r="S7" s="147">
        <v>9393</v>
      </c>
      <c r="T7" s="147">
        <v>9393</v>
      </c>
      <c r="U7" s="195">
        <v>9393</v>
      </c>
      <c r="V7" s="147">
        <v>8615</v>
      </c>
      <c r="W7" s="147">
        <v>8615</v>
      </c>
      <c r="X7" s="147">
        <v>8615</v>
      </c>
      <c r="Y7" s="147">
        <v>8615</v>
      </c>
      <c r="Z7" s="147">
        <v>8615</v>
      </c>
      <c r="AA7" s="147">
        <v>8615</v>
      </c>
      <c r="AB7" s="147">
        <v>8615</v>
      </c>
      <c r="AC7" s="147">
        <v>8615</v>
      </c>
      <c r="AD7" s="147">
        <v>8615</v>
      </c>
      <c r="AE7" s="147">
        <v>8615</v>
      </c>
      <c r="AF7" s="147">
        <v>8615</v>
      </c>
      <c r="AG7" s="147">
        <v>8615</v>
      </c>
      <c r="AH7" s="147">
        <v>8615</v>
      </c>
      <c r="AI7" s="195">
        <v>8615</v>
      </c>
      <c r="AJ7" s="208">
        <v>12665</v>
      </c>
      <c r="AK7" s="147">
        <v>12665</v>
      </c>
      <c r="AL7" s="147">
        <v>12665</v>
      </c>
      <c r="AM7" s="147">
        <v>12665</v>
      </c>
      <c r="AN7" s="147">
        <v>12665</v>
      </c>
      <c r="AO7" s="165">
        <v>12665</v>
      </c>
      <c r="AP7" s="147">
        <v>12665</v>
      </c>
      <c r="AQ7" s="147">
        <v>12665</v>
      </c>
      <c r="AR7" s="147">
        <v>12665</v>
      </c>
      <c r="AS7" s="147">
        <v>12665</v>
      </c>
      <c r="AT7" s="147">
        <v>9072</v>
      </c>
      <c r="AU7" s="147">
        <v>9072</v>
      </c>
      <c r="AV7" s="147">
        <v>9072</v>
      </c>
      <c r="AW7" s="147">
        <v>9072</v>
      </c>
      <c r="AX7" s="147">
        <v>9072</v>
      </c>
      <c r="AY7" s="195">
        <v>9072</v>
      </c>
      <c r="AZ7" s="170"/>
    </row>
    <row r="8" spans="1:64" ht="39" customHeight="1" x14ac:dyDescent="0.25">
      <c r="A8" s="226" t="s">
        <v>286</v>
      </c>
      <c r="B8" s="18"/>
      <c r="C8" s="176"/>
      <c r="D8" s="299">
        <f>D11/D6</f>
        <v>7348.2773279352223</v>
      </c>
      <c r="E8" s="300"/>
      <c r="F8" s="146">
        <f>F11/F6</f>
        <v>8096.6115879828321</v>
      </c>
      <c r="G8" s="146">
        <f t="shared" ref="G8:AY8" si="0">G11/G6</f>
        <v>8098.6829787234037</v>
      </c>
      <c r="H8" s="146">
        <f t="shared" si="0"/>
        <v>5822.1574879227055</v>
      </c>
      <c r="I8" s="146">
        <f t="shared" si="0"/>
        <v>8612.9554030874788</v>
      </c>
      <c r="J8" s="146">
        <f t="shared" si="0"/>
        <v>7824.8308823529414</v>
      </c>
      <c r="K8" s="146">
        <f t="shared" si="0"/>
        <v>9080.5193277310918</v>
      </c>
      <c r="L8" s="260">
        <f t="shared" si="0"/>
        <v>4639.5112903225809</v>
      </c>
      <c r="M8" s="265">
        <f t="shared" si="0"/>
        <v>6691.4197530864203</v>
      </c>
      <c r="N8" s="155">
        <f t="shared" si="0"/>
        <v>7216.8067226890753</v>
      </c>
      <c r="O8" s="155">
        <f t="shared" si="0"/>
        <v>7645.2640402347024</v>
      </c>
      <c r="P8" s="155">
        <f t="shared" si="0"/>
        <v>7022.9411764705883</v>
      </c>
      <c r="Q8" s="155">
        <f t="shared" si="0"/>
        <v>6100.7346938775509</v>
      </c>
      <c r="R8" s="147">
        <f t="shared" si="0"/>
        <v>7749.090909090909</v>
      </c>
      <c r="S8" s="147">
        <f t="shared" si="0"/>
        <v>5888.4027187765505</v>
      </c>
      <c r="T8" s="147">
        <f t="shared" si="0"/>
        <v>8450.9285714285706</v>
      </c>
      <c r="U8" s="195">
        <f t="shared" si="0"/>
        <v>10522.018348623853</v>
      </c>
      <c r="V8" s="147">
        <f t="shared" si="0"/>
        <v>8585.5972696245735</v>
      </c>
      <c r="W8" s="147">
        <f t="shared" si="0"/>
        <v>8615</v>
      </c>
      <c r="X8" s="147">
        <f t="shared" si="0"/>
        <v>8612.6227924944797</v>
      </c>
      <c r="Y8" s="147">
        <f t="shared" si="0"/>
        <v>8602.7104136947219</v>
      </c>
      <c r="Z8" s="147">
        <f t="shared" si="0"/>
        <v>8615</v>
      </c>
      <c r="AA8" s="147">
        <f t="shared" si="0"/>
        <v>8603.7825520833339</v>
      </c>
      <c r="AB8" s="147">
        <f t="shared" si="0"/>
        <v>8615</v>
      </c>
      <c r="AC8" s="147">
        <f t="shared" si="0"/>
        <v>8615</v>
      </c>
      <c r="AD8" s="147">
        <f t="shared" si="0"/>
        <v>8615</v>
      </c>
      <c r="AE8" s="147">
        <f t="shared" si="0"/>
        <v>8615</v>
      </c>
      <c r="AF8" s="147">
        <f t="shared" si="0"/>
        <v>8615</v>
      </c>
      <c r="AG8" s="147">
        <f t="shared" si="0"/>
        <v>8622.8389444949953</v>
      </c>
      <c r="AH8" s="147">
        <f t="shared" si="0"/>
        <v>8615</v>
      </c>
      <c r="AI8" s="195">
        <f t="shared" si="0"/>
        <v>8615</v>
      </c>
      <c r="AJ8" s="208">
        <f t="shared" si="0"/>
        <v>12665</v>
      </c>
      <c r="AK8" s="147">
        <f t="shared" si="0"/>
        <v>12694.522144522145</v>
      </c>
      <c r="AL8" s="147">
        <f t="shared" si="0"/>
        <v>12665</v>
      </c>
      <c r="AM8" s="147">
        <f t="shared" si="0"/>
        <v>12665</v>
      </c>
      <c r="AN8" s="147">
        <f t="shared" si="0"/>
        <v>12665</v>
      </c>
      <c r="AO8" s="165">
        <f t="shared" si="0"/>
        <v>0</v>
      </c>
      <c r="AP8" s="147">
        <f t="shared" si="0"/>
        <v>12665</v>
      </c>
      <c r="AQ8" s="147">
        <f t="shared" si="0"/>
        <v>12647.43411927878</v>
      </c>
      <c r="AR8" s="147">
        <f t="shared" si="0"/>
        <v>12665.000000000002</v>
      </c>
      <c r="AS8" s="147">
        <f t="shared" si="0"/>
        <v>12665</v>
      </c>
      <c r="AT8" s="147">
        <f t="shared" si="0"/>
        <v>9072</v>
      </c>
      <c r="AU8" s="147">
        <f t="shared" si="0"/>
        <v>9079.6621621621616</v>
      </c>
      <c r="AV8" s="147">
        <f t="shared" si="0"/>
        <v>9072</v>
      </c>
      <c r="AW8" s="147">
        <f t="shared" si="0"/>
        <v>9075.6085918854405</v>
      </c>
      <c r="AX8" s="147">
        <f t="shared" si="0"/>
        <v>9072</v>
      </c>
      <c r="AY8" s="195">
        <f t="shared" si="0"/>
        <v>11966.600930232556</v>
      </c>
      <c r="AZ8" s="170">
        <f t="shared" ref="AZ8:AZ38" si="1">SUM(C8:AY8)</f>
        <v>418708.53314080968</v>
      </c>
    </row>
    <row r="9" spans="1:64" s="3" customFormat="1" ht="30" customHeight="1" x14ac:dyDescent="0.25">
      <c r="A9" s="221" t="s">
        <v>267</v>
      </c>
      <c r="B9" s="7" t="s">
        <v>261</v>
      </c>
      <c r="C9" s="177"/>
      <c r="D9" s="299">
        <v>141591.54</v>
      </c>
      <c r="E9" s="300"/>
      <c r="F9" s="28">
        <v>94077.7</v>
      </c>
      <c r="G9" s="28">
        <v>147036.03</v>
      </c>
      <c r="H9" s="28">
        <v>79204.710000000006</v>
      </c>
      <c r="I9" s="345">
        <v>198403.98</v>
      </c>
      <c r="J9" s="345">
        <v>100257.13</v>
      </c>
      <c r="K9" s="28">
        <v>141994.28</v>
      </c>
      <c r="L9" s="145">
        <v>81559.97</v>
      </c>
      <c r="M9" s="266">
        <v>144528</v>
      </c>
      <c r="N9" s="152">
        <v>123008</v>
      </c>
      <c r="O9" s="152">
        <v>116952</v>
      </c>
      <c r="P9" s="152">
        <v>101391.5</v>
      </c>
      <c r="Q9" s="152">
        <v>208435</v>
      </c>
      <c r="R9" s="86">
        <f t="shared" ref="R9:U9" si="2">R11/0.8</f>
        <v>149170</v>
      </c>
      <c r="S9" s="86">
        <f t="shared" si="2"/>
        <v>173266.25</v>
      </c>
      <c r="T9" s="86">
        <f t="shared" si="2"/>
        <v>147891.25</v>
      </c>
      <c r="U9" s="196">
        <f t="shared" si="2"/>
        <v>143362.5</v>
      </c>
      <c r="V9" s="188">
        <f>V11/0.8</f>
        <v>125778.99999999999</v>
      </c>
      <c r="W9" s="86">
        <f t="shared" ref="W9:AY9" si="3">W11/0.8</f>
        <v>81196.375</v>
      </c>
      <c r="X9" s="86">
        <f t="shared" si="3"/>
        <v>390151.81249999994</v>
      </c>
      <c r="Y9" s="86">
        <f t="shared" si="3"/>
        <v>75381.25</v>
      </c>
      <c r="Z9" s="86">
        <f t="shared" si="3"/>
        <v>68920</v>
      </c>
      <c r="AA9" s="86">
        <f t="shared" si="3"/>
        <v>82596.3125</v>
      </c>
      <c r="AB9" s="86">
        <f t="shared" si="3"/>
        <v>53413</v>
      </c>
      <c r="AC9" s="86">
        <f t="shared" si="3"/>
        <v>192222.1875</v>
      </c>
      <c r="AD9" s="86">
        <f t="shared" si="3"/>
        <v>129009.62499999999</v>
      </c>
      <c r="AE9" s="86">
        <f t="shared" si="3"/>
        <v>56643.625</v>
      </c>
      <c r="AF9" s="86">
        <f t="shared" si="3"/>
        <v>104672.25</v>
      </c>
      <c r="AG9" s="86">
        <f t="shared" si="3"/>
        <v>118456.25</v>
      </c>
      <c r="AH9" s="86">
        <f t="shared" si="3"/>
        <v>100580.125</v>
      </c>
      <c r="AI9" s="196">
        <f t="shared" si="3"/>
        <v>104995.3125</v>
      </c>
      <c r="AJ9" s="209">
        <f t="shared" si="3"/>
        <v>259949.125</v>
      </c>
      <c r="AK9" s="86">
        <f t="shared" si="3"/>
        <v>68074.375</v>
      </c>
      <c r="AL9" s="86">
        <f t="shared" si="3"/>
        <v>119050.99999999999</v>
      </c>
      <c r="AM9" s="86">
        <f t="shared" si="3"/>
        <v>149763.625</v>
      </c>
      <c r="AN9" s="86">
        <f t="shared" si="3"/>
        <v>154671.31249999997</v>
      </c>
      <c r="AO9" s="86">
        <v>0</v>
      </c>
      <c r="AP9" s="86">
        <f t="shared" si="3"/>
        <v>107335.87499999999</v>
      </c>
      <c r="AQ9" s="86">
        <f t="shared" si="3"/>
        <v>113985</v>
      </c>
      <c r="AR9" s="86">
        <f t="shared" si="3"/>
        <v>185067.3125</v>
      </c>
      <c r="AS9" s="86">
        <f t="shared" si="3"/>
        <v>74723.499999999985</v>
      </c>
      <c r="AT9" s="86">
        <f t="shared" si="3"/>
        <v>40824</v>
      </c>
      <c r="AU9" s="86">
        <f t="shared" si="3"/>
        <v>134379</v>
      </c>
      <c r="AV9" s="86">
        <f t="shared" si="3"/>
        <v>206047.80000000002</v>
      </c>
      <c r="AW9" s="86">
        <f t="shared" si="3"/>
        <v>285200.99999999994</v>
      </c>
      <c r="AX9" s="86">
        <f t="shared" si="3"/>
        <v>102400.19999999998</v>
      </c>
      <c r="AY9" s="196">
        <f t="shared" si="3"/>
        <v>160801.19999999998</v>
      </c>
      <c r="AZ9" s="170">
        <f t="shared" si="1"/>
        <v>6138421.29</v>
      </c>
      <c r="BA9" s="98"/>
      <c r="BB9"/>
      <c r="BC9"/>
      <c r="BD9"/>
      <c r="BE9"/>
      <c r="BF9"/>
      <c r="BG9"/>
      <c r="BH9"/>
      <c r="BI9"/>
      <c r="BJ9"/>
      <c r="BK9"/>
      <c r="BL9"/>
    </row>
    <row r="10" spans="1:64" s="3" customFormat="1" ht="30" customHeight="1" x14ac:dyDescent="0.25">
      <c r="A10" s="221"/>
      <c r="B10" s="7"/>
      <c r="C10" s="316">
        <v>1070300</v>
      </c>
      <c r="D10" s="317"/>
      <c r="E10" s="317"/>
      <c r="F10" s="317"/>
      <c r="G10" s="317"/>
      <c r="H10" s="317"/>
      <c r="I10" s="317"/>
      <c r="J10" s="317"/>
      <c r="K10" s="317"/>
      <c r="L10" s="317"/>
      <c r="M10" s="267"/>
      <c r="N10" s="313">
        <v>1157500</v>
      </c>
      <c r="O10" s="314"/>
      <c r="P10" s="314"/>
      <c r="Q10" s="314"/>
      <c r="R10" s="314"/>
      <c r="S10" s="314"/>
      <c r="T10" s="314"/>
      <c r="U10" s="315"/>
      <c r="V10" s="309">
        <v>1127800</v>
      </c>
      <c r="W10" s="309"/>
      <c r="X10" s="309"/>
      <c r="Y10" s="309"/>
      <c r="Z10" s="309"/>
      <c r="AA10" s="309"/>
      <c r="AB10" s="309"/>
      <c r="AC10" s="309"/>
      <c r="AD10" s="309"/>
      <c r="AE10" s="309"/>
      <c r="AF10" s="309"/>
      <c r="AG10" s="309"/>
      <c r="AH10" s="309"/>
      <c r="AI10" s="310"/>
      <c r="AJ10" s="311">
        <v>803100</v>
      </c>
      <c r="AK10" s="309"/>
      <c r="AL10" s="309"/>
      <c r="AM10" s="309"/>
      <c r="AN10" s="309"/>
      <c r="AO10" s="309"/>
      <c r="AP10" s="309"/>
      <c r="AQ10" s="309"/>
      <c r="AR10" s="309"/>
      <c r="AS10" s="312"/>
      <c r="AT10" s="308">
        <v>651300</v>
      </c>
      <c r="AU10" s="309"/>
      <c r="AV10" s="309"/>
      <c r="AW10" s="309"/>
      <c r="AX10" s="309"/>
      <c r="AY10" s="310"/>
      <c r="AZ10" s="237">
        <f t="shared" si="1"/>
        <v>4810000</v>
      </c>
      <c r="BA10" s="98"/>
      <c r="BB10"/>
      <c r="BC10"/>
      <c r="BD10"/>
      <c r="BE10"/>
      <c r="BF10"/>
      <c r="BG10"/>
      <c r="BH10"/>
      <c r="BI10"/>
      <c r="BJ10"/>
      <c r="BK10"/>
      <c r="BL10"/>
    </row>
    <row r="11" spans="1:64" s="3" customFormat="1" ht="30" customHeight="1" x14ac:dyDescent="0.25">
      <c r="A11" s="221" t="s">
        <v>225</v>
      </c>
      <c r="B11" s="7" t="s">
        <v>261</v>
      </c>
      <c r="C11" s="178"/>
      <c r="D11" s="299">
        <v>108901.47</v>
      </c>
      <c r="E11" s="300"/>
      <c r="F11" s="28">
        <v>75460.42</v>
      </c>
      <c r="G11" s="28">
        <v>114191.43</v>
      </c>
      <c r="H11" s="28">
        <v>60259.33</v>
      </c>
      <c r="I11" s="345">
        <v>150640.59</v>
      </c>
      <c r="J11" s="345">
        <v>74492.39</v>
      </c>
      <c r="K11" s="28">
        <v>108058.18</v>
      </c>
      <c r="L11" s="145">
        <v>57529.94</v>
      </c>
      <c r="M11" s="268">
        <v>108401</v>
      </c>
      <c r="N11" s="91">
        <v>85880</v>
      </c>
      <c r="O11" s="91">
        <v>91208</v>
      </c>
      <c r="P11" s="91">
        <v>71634</v>
      </c>
      <c r="Q11" s="152">
        <v>149468</v>
      </c>
      <c r="R11" s="86">
        <v>119336</v>
      </c>
      <c r="S11" s="86">
        <v>138613</v>
      </c>
      <c r="T11" s="86">
        <v>118313</v>
      </c>
      <c r="U11" s="196">
        <v>114690</v>
      </c>
      <c r="V11" s="230">
        <v>100623.2</v>
      </c>
      <c r="W11" s="231">
        <v>64957.1</v>
      </c>
      <c r="X11" s="231">
        <v>312121.44999999995</v>
      </c>
      <c r="Y11" s="231">
        <v>60305</v>
      </c>
      <c r="Z11" s="231">
        <v>55136</v>
      </c>
      <c r="AA11" s="231">
        <v>66077.05</v>
      </c>
      <c r="AB11" s="231">
        <v>42730.400000000001</v>
      </c>
      <c r="AC11" s="231">
        <v>153777.75</v>
      </c>
      <c r="AD11" s="231">
        <v>103207.7</v>
      </c>
      <c r="AE11" s="231">
        <v>45314.9</v>
      </c>
      <c r="AF11" s="231">
        <v>83737.8</v>
      </c>
      <c r="AG11" s="231">
        <v>94765</v>
      </c>
      <c r="AH11" s="231">
        <v>80464.100000000006</v>
      </c>
      <c r="AI11" s="232">
        <v>83996.25</v>
      </c>
      <c r="AJ11" s="233">
        <v>207959.30000000002</v>
      </c>
      <c r="AK11" s="231">
        <v>54459.5</v>
      </c>
      <c r="AL11" s="231">
        <v>95240.799999999988</v>
      </c>
      <c r="AM11" s="231">
        <v>119810.90000000001</v>
      </c>
      <c r="AN11" s="231">
        <v>123737.04999999999</v>
      </c>
      <c r="AO11" s="86">
        <v>0</v>
      </c>
      <c r="AP11" s="231">
        <v>85868.7</v>
      </c>
      <c r="AQ11" s="231">
        <v>91188</v>
      </c>
      <c r="AR11" s="231">
        <v>148053.85</v>
      </c>
      <c r="AS11" s="231">
        <v>59778.799999999996</v>
      </c>
      <c r="AT11" s="231">
        <v>32659.200000000001</v>
      </c>
      <c r="AU11" s="231">
        <v>107503.2</v>
      </c>
      <c r="AV11" s="231">
        <v>164838.24000000002</v>
      </c>
      <c r="AW11" s="231">
        <v>228160.8</v>
      </c>
      <c r="AX11" s="231">
        <v>81920.159999999989</v>
      </c>
      <c r="AY11" s="232">
        <v>128640.95999999999</v>
      </c>
      <c r="AZ11" s="171">
        <f t="shared" si="1"/>
        <v>4824109.9099999992</v>
      </c>
      <c r="BA11" s="235"/>
      <c r="BB11"/>
      <c r="BC11"/>
      <c r="BD11"/>
      <c r="BE11"/>
      <c r="BF11"/>
      <c r="BG11"/>
      <c r="BH11"/>
      <c r="BI11"/>
      <c r="BJ11"/>
      <c r="BK11"/>
      <c r="BL11"/>
    </row>
    <row r="12" spans="1:64" s="3" customFormat="1" ht="30" customHeight="1" x14ac:dyDescent="0.25">
      <c r="A12" s="227" t="s">
        <v>330</v>
      </c>
      <c r="B12" s="222"/>
      <c r="C12" s="223"/>
      <c r="D12" s="301">
        <v>1728</v>
      </c>
      <c r="E12" s="302"/>
      <c r="F12" s="161">
        <v>1035</v>
      </c>
      <c r="G12" s="161">
        <v>1873</v>
      </c>
      <c r="H12" s="161">
        <v>890</v>
      </c>
      <c r="I12" s="161">
        <v>2256</v>
      </c>
      <c r="J12" s="161">
        <v>2493</v>
      </c>
      <c r="K12" s="161">
        <v>1504</v>
      </c>
      <c r="L12" s="239">
        <v>696</v>
      </c>
      <c r="M12" s="269">
        <v>2000</v>
      </c>
      <c r="N12" s="161">
        <v>1647</v>
      </c>
      <c r="O12" s="161">
        <v>1662</v>
      </c>
      <c r="P12" s="161">
        <v>1309</v>
      </c>
      <c r="Q12" s="162">
        <v>2757</v>
      </c>
      <c r="R12" s="162">
        <f>R11/60</f>
        <v>1988.9333333333334</v>
      </c>
      <c r="S12" s="162">
        <f t="shared" ref="S12:U12" si="4">S11/60</f>
        <v>2310.2166666666667</v>
      </c>
      <c r="T12" s="162">
        <f t="shared" si="4"/>
        <v>1971.8833333333334</v>
      </c>
      <c r="U12" s="179">
        <f t="shared" si="4"/>
        <v>1911.5</v>
      </c>
      <c r="V12" s="163">
        <f>V11/60</f>
        <v>1677.0533333333333</v>
      </c>
      <c r="W12" s="162">
        <f t="shared" ref="W12:AY12" si="5">W11/60</f>
        <v>1082.6183333333333</v>
      </c>
      <c r="X12" s="162">
        <f t="shared" si="5"/>
        <v>5202.0241666666661</v>
      </c>
      <c r="Y12" s="162">
        <f t="shared" si="5"/>
        <v>1005.0833333333334</v>
      </c>
      <c r="Z12" s="162">
        <f t="shared" si="5"/>
        <v>918.93333333333328</v>
      </c>
      <c r="AA12" s="162">
        <f t="shared" si="5"/>
        <v>1101.2841666666668</v>
      </c>
      <c r="AB12" s="162">
        <f t="shared" si="5"/>
        <v>712.1733333333334</v>
      </c>
      <c r="AC12" s="162">
        <f t="shared" si="5"/>
        <v>2562.9625000000001</v>
      </c>
      <c r="AD12" s="162">
        <f t="shared" si="5"/>
        <v>1720.1283333333333</v>
      </c>
      <c r="AE12" s="162">
        <f t="shared" si="5"/>
        <v>755.24833333333333</v>
      </c>
      <c r="AF12" s="162">
        <f t="shared" si="5"/>
        <v>1395.63</v>
      </c>
      <c r="AG12" s="162">
        <f t="shared" si="5"/>
        <v>1579.4166666666667</v>
      </c>
      <c r="AH12" s="162">
        <f t="shared" si="5"/>
        <v>1341.0683333333334</v>
      </c>
      <c r="AI12" s="179">
        <f t="shared" si="5"/>
        <v>1399.9375</v>
      </c>
      <c r="AJ12" s="197">
        <f t="shared" si="5"/>
        <v>3465.9883333333337</v>
      </c>
      <c r="AK12" s="162">
        <f t="shared" si="5"/>
        <v>907.6583333333333</v>
      </c>
      <c r="AL12" s="162">
        <f t="shared" si="5"/>
        <v>1587.3466666666666</v>
      </c>
      <c r="AM12" s="162">
        <f t="shared" si="5"/>
        <v>1996.8483333333336</v>
      </c>
      <c r="AN12" s="162">
        <f t="shared" si="5"/>
        <v>2062.2841666666664</v>
      </c>
      <c r="AO12" s="162">
        <f t="shared" si="5"/>
        <v>0</v>
      </c>
      <c r="AP12" s="162">
        <f t="shared" si="5"/>
        <v>1431.145</v>
      </c>
      <c r="AQ12" s="162">
        <f t="shared" si="5"/>
        <v>1519.8</v>
      </c>
      <c r="AR12" s="162">
        <f t="shared" si="5"/>
        <v>2467.5641666666666</v>
      </c>
      <c r="AS12" s="162">
        <f t="shared" si="5"/>
        <v>996.31333333333328</v>
      </c>
      <c r="AT12" s="162">
        <f t="shared" si="5"/>
        <v>544.32000000000005</v>
      </c>
      <c r="AU12" s="162">
        <f t="shared" si="5"/>
        <v>1791.72</v>
      </c>
      <c r="AV12" s="162">
        <f t="shared" si="5"/>
        <v>2747.3040000000005</v>
      </c>
      <c r="AW12" s="162">
        <f t="shared" si="5"/>
        <v>3802.68</v>
      </c>
      <c r="AX12" s="162">
        <f t="shared" si="5"/>
        <v>1365.3359999999998</v>
      </c>
      <c r="AY12" s="179">
        <f t="shared" si="5"/>
        <v>2144.0160000000001</v>
      </c>
      <c r="AZ12" s="224">
        <f t="shared" si="1"/>
        <v>81316.419333333353</v>
      </c>
      <c r="BA12" s="98"/>
      <c r="BB12"/>
      <c r="BC12"/>
      <c r="BD12"/>
      <c r="BE12"/>
      <c r="BF12"/>
      <c r="BG12"/>
      <c r="BH12"/>
      <c r="BI12"/>
      <c r="BJ12"/>
      <c r="BK12"/>
      <c r="BL12"/>
    </row>
    <row r="13" spans="1:64" s="3" customFormat="1" ht="30" customHeight="1" x14ac:dyDescent="0.25">
      <c r="A13" s="228" t="s">
        <v>331</v>
      </c>
      <c r="B13" s="222"/>
      <c r="C13" s="223"/>
      <c r="D13" s="293">
        <f t="shared" ref="D13:L13" si="6">D11/45</f>
        <v>2420.0326666666665</v>
      </c>
      <c r="E13" s="294"/>
      <c r="F13" s="162">
        <f t="shared" si="6"/>
        <v>1676.8982222222221</v>
      </c>
      <c r="G13" s="162">
        <f t="shared" si="6"/>
        <v>2537.5873333333334</v>
      </c>
      <c r="H13" s="162">
        <f t="shared" si="6"/>
        <v>1339.0962222222222</v>
      </c>
      <c r="I13" s="162">
        <f t="shared" si="6"/>
        <v>3347.5686666666666</v>
      </c>
      <c r="J13" s="162">
        <f t="shared" si="6"/>
        <v>1655.3864444444444</v>
      </c>
      <c r="K13" s="162">
        <f t="shared" si="6"/>
        <v>2401.2928888888887</v>
      </c>
      <c r="L13" s="238">
        <f t="shared" si="6"/>
        <v>1278.4431111111112</v>
      </c>
      <c r="M13" s="197">
        <f t="shared" ref="M13:Q13" si="7">M11/45</f>
        <v>2408.911111111111</v>
      </c>
      <c r="N13" s="162">
        <f t="shared" si="7"/>
        <v>1908.4444444444443</v>
      </c>
      <c r="O13" s="162">
        <f t="shared" si="7"/>
        <v>2026.8444444444444</v>
      </c>
      <c r="P13" s="162">
        <f t="shared" si="7"/>
        <v>1591.8666666666666</v>
      </c>
      <c r="Q13" s="162">
        <f t="shared" si="7"/>
        <v>3321.5111111111109</v>
      </c>
      <c r="R13" s="162">
        <f t="shared" ref="R13:U13" si="8">R11/45</f>
        <v>2651.911111111111</v>
      </c>
      <c r="S13" s="162">
        <f t="shared" si="8"/>
        <v>3080.2888888888888</v>
      </c>
      <c r="T13" s="162">
        <f t="shared" si="8"/>
        <v>2629.1777777777779</v>
      </c>
      <c r="U13" s="179">
        <f t="shared" si="8"/>
        <v>2548.6666666666665</v>
      </c>
      <c r="V13" s="163">
        <f>V11/45</f>
        <v>2236.0711111111109</v>
      </c>
      <c r="W13" s="162">
        <f t="shared" ref="W13:AY13" si="9">W11/45</f>
        <v>1443.491111111111</v>
      </c>
      <c r="X13" s="162">
        <f t="shared" si="9"/>
        <v>6936.0322222222212</v>
      </c>
      <c r="Y13" s="162">
        <f t="shared" si="9"/>
        <v>1340.1111111111111</v>
      </c>
      <c r="Z13" s="162">
        <f t="shared" si="9"/>
        <v>1225.2444444444445</v>
      </c>
      <c r="AA13" s="162">
        <f t="shared" si="9"/>
        <v>1468.3788888888889</v>
      </c>
      <c r="AB13" s="162">
        <f t="shared" si="9"/>
        <v>949.56444444444446</v>
      </c>
      <c r="AC13" s="162">
        <f t="shared" si="9"/>
        <v>3417.2833333333333</v>
      </c>
      <c r="AD13" s="162">
        <f t="shared" si="9"/>
        <v>2293.5044444444443</v>
      </c>
      <c r="AE13" s="162">
        <f t="shared" si="9"/>
        <v>1006.9977777777779</v>
      </c>
      <c r="AF13" s="162">
        <f t="shared" si="9"/>
        <v>1860.8400000000001</v>
      </c>
      <c r="AG13" s="162">
        <f t="shared" si="9"/>
        <v>2105.8888888888887</v>
      </c>
      <c r="AH13" s="162">
        <f t="shared" si="9"/>
        <v>1788.0911111111113</v>
      </c>
      <c r="AI13" s="179">
        <f t="shared" si="9"/>
        <v>1866.5833333333333</v>
      </c>
      <c r="AJ13" s="197">
        <f t="shared" si="9"/>
        <v>4621.3177777777782</v>
      </c>
      <c r="AK13" s="162">
        <f t="shared" si="9"/>
        <v>1210.2111111111112</v>
      </c>
      <c r="AL13" s="162">
        <f t="shared" si="9"/>
        <v>2116.462222222222</v>
      </c>
      <c r="AM13" s="162">
        <f t="shared" si="9"/>
        <v>2662.4644444444448</v>
      </c>
      <c r="AN13" s="162">
        <f t="shared" si="9"/>
        <v>2749.712222222222</v>
      </c>
      <c r="AO13" s="162">
        <f t="shared" si="9"/>
        <v>0</v>
      </c>
      <c r="AP13" s="162">
        <f t="shared" si="9"/>
        <v>1908.1933333333332</v>
      </c>
      <c r="AQ13" s="162">
        <f t="shared" si="9"/>
        <v>2026.4</v>
      </c>
      <c r="AR13" s="162">
        <f t="shared" si="9"/>
        <v>3290.0855555555559</v>
      </c>
      <c r="AS13" s="162">
        <f t="shared" si="9"/>
        <v>1328.4177777777777</v>
      </c>
      <c r="AT13" s="162">
        <f t="shared" si="9"/>
        <v>725.76</v>
      </c>
      <c r="AU13" s="162">
        <f t="shared" si="9"/>
        <v>2388.96</v>
      </c>
      <c r="AV13" s="162">
        <f t="shared" si="9"/>
        <v>3663.0720000000006</v>
      </c>
      <c r="AW13" s="162">
        <f t="shared" si="9"/>
        <v>5070.24</v>
      </c>
      <c r="AX13" s="162">
        <f t="shared" si="9"/>
        <v>1820.4479999999999</v>
      </c>
      <c r="AY13" s="179">
        <f t="shared" si="9"/>
        <v>2858.6879999999996</v>
      </c>
      <c r="AZ13" s="224">
        <f t="shared" si="1"/>
        <v>107202.44244444443</v>
      </c>
      <c r="BA13" s="98"/>
      <c r="BB13"/>
      <c r="BC13"/>
      <c r="BD13"/>
      <c r="BE13"/>
      <c r="BF13"/>
      <c r="BG13"/>
      <c r="BH13"/>
      <c r="BI13"/>
      <c r="BJ13"/>
      <c r="BK13"/>
      <c r="BL13"/>
    </row>
    <row r="14" spans="1:64" s="3" customFormat="1" ht="30" customHeight="1" x14ac:dyDescent="0.25">
      <c r="A14" s="228" t="s">
        <v>333</v>
      </c>
      <c r="B14" s="222"/>
      <c r="C14" s="223"/>
      <c r="D14" s="293">
        <f>D12*3</f>
        <v>5184</v>
      </c>
      <c r="E14" s="294"/>
      <c r="F14" s="162">
        <f>F12*3</f>
        <v>3105</v>
      </c>
      <c r="G14" s="162">
        <f t="shared" ref="G14:AY14" si="10">G12*3</f>
        <v>5619</v>
      </c>
      <c r="H14" s="162">
        <f t="shared" si="10"/>
        <v>2670</v>
      </c>
      <c r="I14" s="162">
        <f t="shared" si="10"/>
        <v>6768</v>
      </c>
      <c r="J14" s="162">
        <f t="shared" si="10"/>
        <v>7479</v>
      </c>
      <c r="K14" s="162">
        <f t="shared" si="10"/>
        <v>4512</v>
      </c>
      <c r="L14" s="238">
        <f t="shared" si="10"/>
        <v>2088</v>
      </c>
      <c r="M14" s="197">
        <f t="shared" si="10"/>
        <v>6000</v>
      </c>
      <c r="N14" s="162">
        <f t="shared" si="10"/>
        <v>4941</v>
      </c>
      <c r="O14" s="162">
        <f t="shared" si="10"/>
        <v>4986</v>
      </c>
      <c r="P14" s="162">
        <f t="shared" si="10"/>
        <v>3927</v>
      </c>
      <c r="Q14" s="162">
        <f t="shared" si="10"/>
        <v>8271</v>
      </c>
      <c r="R14" s="162">
        <f t="shared" si="10"/>
        <v>5966.8</v>
      </c>
      <c r="S14" s="162">
        <f t="shared" si="10"/>
        <v>6930.65</v>
      </c>
      <c r="T14" s="162">
        <f t="shared" si="10"/>
        <v>5915.6500000000005</v>
      </c>
      <c r="U14" s="179">
        <f t="shared" si="10"/>
        <v>5734.5</v>
      </c>
      <c r="V14" s="163">
        <f t="shared" si="10"/>
        <v>5031.16</v>
      </c>
      <c r="W14" s="162">
        <f t="shared" si="10"/>
        <v>3247.855</v>
      </c>
      <c r="X14" s="162">
        <f t="shared" si="10"/>
        <v>15606.072499999998</v>
      </c>
      <c r="Y14" s="162">
        <f t="shared" si="10"/>
        <v>3015.25</v>
      </c>
      <c r="Z14" s="162">
        <f t="shared" si="10"/>
        <v>2756.7999999999997</v>
      </c>
      <c r="AA14" s="162">
        <f t="shared" si="10"/>
        <v>3303.8525000000004</v>
      </c>
      <c r="AB14" s="162">
        <f t="shared" si="10"/>
        <v>2136.5200000000004</v>
      </c>
      <c r="AC14" s="162">
        <f t="shared" si="10"/>
        <v>7688.8875000000007</v>
      </c>
      <c r="AD14" s="162">
        <f t="shared" si="10"/>
        <v>5160.3850000000002</v>
      </c>
      <c r="AE14" s="162">
        <f t="shared" si="10"/>
        <v>2265.7449999999999</v>
      </c>
      <c r="AF14" s="162">
        <f t="shared" si="10"/>
        <v>4186.8900000000003</v>
      </c>
      <c r="AG14" s="162">
        <f t="shared" si="10"/>
        <v>4738.25</v>
      </c>
      <c r="AH14" s="162">
        <f t="shared" si="10"/>
        <v>4023.2049999999999</v>
      </c>
      <c r="AI14" s="162">
        <f t="shared" si="10"/>
        <v>4199.8125</v>
      </c>
      <c r="AJ14" s="162">
        <f t="shared" si="10"/>
        <v>10397.965</v>
      </c>
      <c r="AK14" s="162">
        <f t="shared" si="10"/>
        <v>2722.9749999999999</v>
      </c>
      <c r="AL14" s="162">
        <f t="shared" si="10"/>
        <v>4762.04</v>
      </c>
      <c r="AM14" s="162">
        <f t="shared" si="10"/>
        <v>5990.545000000001</v>
      </c>
      <c r="AN14" s="162">
        <f t="shared" si="10"/>
        <v>6186.8524999999991</v>
      </c>
      <c r="AO14" s="162">
        <f t="shared" si="10"/>
        <v>0</v>
      </c>
      <c r="AP14" s="162">
        <f t="shared" si="10"/>
        <v>4293.4349999999995</v>
      </c>
      <c r="AQ14" s="162">
        <f t="shared" si="10"/>
        <v>4559.3999999999996</v>
      </c>
      <c r="AR14" s="162">
        <f t="shared" si="10"/>
        <v>7402.6924999999992</v>
      </c>
      <c r="AS14" s="162">
        <f t="shared" si="10"/>
        <v>2988.9399999999996</v>
      </c>
      <c r="AT14" s="162">
        <f t="shared" si="10"/>
        <v>1632.96</v>
      </c>
      <c r="AU14" s="162">
        <f t="shared" si="10"/>
        <v>5375.16</v>
      </c>
      <c r="AV14" s="162">
        <f t="shared" si="10"/>
        <v>8241.9120000000021</v>
      </c>
      <c r="AW14" s="162">
        <f t="shared" si="10"/>
        <v>11408.039999999999</v>
      </c>
      <c r="AX14" s="162">
        <f t="shared" si="10"/>
        <v>4096.0079999999998</v>
      </c>
      <c r="AY14" s="162">
        <f t="shared" si="10"/>
        <v>6432.0480000000007</v>
      </c>
      <c r="AZ14" s="224">
        <f t="shared" si="1"/>
        <v>243949.25800000006</v>
      </c>
      <c r="BA14" s="98"/>
      <c r="BB14"/>
      <c r="BC14"/>
      <c r="BD14"/>
      <c r="BE14"/>
      <c r="BF14"/>
      <c r="BG14"/>
      <c r="BH14"/>
      <c r="BI14"/>
      <c r="BJ14"/>
      <c r="BK14"/>
      <c r="BL14"/>
    </row>
    <row r="15" spans="1:64" s="3" customFormat="1" ht="30" customHeight="1" x14ac:dyDescent="0.25">
      <c r="A15" s="228" t="s">
        <v>336</v>
      </c>
      <c r="B15" s="222"/>
      <c r="C15" s="223"/>
      <c r="D15" s="293">
        <f>448*D6</f>
        <v>6639.3600000000006</v>
      </c>
      <c r="E15" s="294"/>
      <c r="F15" s="162">
        <f>448*F6</f>
        <v>4175.3600000000006</v>
      </c>
      <c r="G15" s="162">
        <f t="shared" ref="G15:AY15" si="11">448*G6</f>
        <v>6316.8</v>
      </c>
      <c r="H15" s="162">
        <f t="shared" si="11"/>
        <v>4636.8</v>
      </c>
      <c r="I15" s="162">
        <f t="shared" si="11"/>
        <v>7835.5199999999995</v>
      </c>
      <c r="J15" s="162">
        <f t="shared" si="11"/>
        <v>4264.96</v>
      </c>
      <c r="K15" s="162">
        <f t="shared" si="11"/>
        <v>5331.2</v>
      </c>
      <c r="L15" s="238">
        <f t="shared" si="11"/>
        <v>5555.2</v>
      </c>
      <c r="M15" s="197">
        <f t="shared" si="11"/>
        <v>7257.5999999999995</v>
      </c>
      <c r="N15" s="162">
        <f t="shared" si="11"/>
        <v>5331.2</v>
      </c>
      <c r="O15" s="162">
        <f t="shared" si="11"/>
        <v>5344.6399999999994</v>
      </c>
      <c r="P15" s="162">
        <f t="shared" si="11"/>
        <v>4569.5999999999995</v>
      </c>
      <c r="Q15" s="162">
        <f t="shared" si="11"/>
        <v>10976</v>
      </c>
      <c r="R15" s="162">
        <f t="shared" si="11"/>
        <v>6899.2</v>
      </c>
      <c r="S15" s="162">
        <f t="shared" si="11"/>
        <v>10545.92</v>
      </c>
      <c r="T15" s="162">
        <f t="shared" si="11"/>
        <v>6272</v>
      </c>
      <c r="U15" s="179">
        <f t="shared" si="11"/>
        <v>4883.2</v>
      </c>
      <c r="V15" s="163">
        <f t="shared" si="11"/>
        <v>5250.56</v>
      </c>
      <c r="W15" s="162">
        <f t="shared" si="11"/>
        <v>3377.92</v>
      </c>
      <c r="X15" s="162">
        <f t="shared" si="11"/>
        <v>16235.52</v>
      </c>
      <c r="Y15" s="162">
        <f t="shared" si="11"/>
        <v>3140.48</v>
      </c>
      <c r="Z15" s="162">
        <f t="shared" si="11"/>
        <v>2867.2000000000003</v>
      </c>
      <c r="AA15" s="162">
        <f t="shared" si="11"/>
        <v>3440.64</v>
      </c>
      <c r="AB15" s="162">
        <f t="shared" si="11"/>
        <v>2222.08</v>
      </c>
      <c r="AC15" s="162">
        <f t="shared" si="11"/>
        <v>7996.8000000000011</v>
      </c>
      <c r="AD15" s="162">
        <f t="shared" si="11"/>
        <v>5367.04</v>
      </c>
      <c r="AE15" s="162">
        <f t="shared" si="11"/>
        <v>2356.48</v>
      </c>
      <c r="AF15" s="162">
        <f t="shared" si="11"/>
        <v>4354.5600000000004</v>
      </c>
      <c r="AG15" s="162">
        <f t="shared" si="11"/>
        <v>4923.5200000000004</v>
      </c>
      <c r="AH15" s="162">
        <f t="shared" si="11"/>
        <v>4184.32</v>
      </c>
      <c r="AI15" s="162">
        <f t="shared" si="11"/>
        <v>4368</v>
      </c>
      <c r="AJ15" s="162">
        <f t="shared" si="11"/>
        <v>7356.1600000000008</v>
      </c>
      <c r="AK15" s="162">
        <f t="shared" si="11"/>
        <v>1921.92</v>
      </c>
      <c r="AL15" s="162">
        <f t="shared" si="11"/>
        <v>3368.96</v>
      </c>
      <c r="AM15" s="162">
        <f t="shared" si="11"/>
        <v>4238.08</v>
      </c>
      <c r="AN15" s="162">
        <f t="shared" si="11"/>
        <v>4376.96</v>
      </c>
      <c r="AO15" s="162">
        <f t="shared" si="11"/>
        <v>13404.16</v>
      </c>
      <c r="AP15" s="162">
        <f t="shared" si="11"/>
        <v>3037.44</v>
      </c>
      <c r="AQ15" s="162">
        <f t="shared" si="11"/>
        <v>3230.08</v>
      </c>
      <c r="AR15" s="162">
        <f t="shared" si="11"/>
        <v>5237.12</v>
      </c>
      <c r="AS15" s="162">
        <f t="shared" si="11"/>
        <v>2114.56</v>
      </c>
      <c r="AT15" s="162">
        <f t="shared" si="11"/>
        <v>1612.8</v>
      </c>
      <c r="AU15" s="162">
        <f t="shared" si="11"/>
        <v>5304.32</v>
      </c>
      <c r="AV15" s="162">
        <f t="shared" si="11"/>
        <v>8140.1600000000008</v>
      </c>
      <c r="AW15" s="162">
        <f t="shared" si="11"/>
        <v>11262.720000000001</v>
      </c>
      <c r="AX15" s="162">
        <f t="shared" si="11"/>
        <v>4045.4399999999996</v>
      </c>
      <c r="AY15" s="162">
        <f t="shared" si="11"/>
        <v>4816</v>
      </c>
      <c r="AZ15" s="224">
        <f t="shared" si="1"/>
        <v>260386.55999999997</v>
      </c>
      <c r="BA15" s="98"/>
      <c r="BB15"/>
      <c r="BC15"/>
      <c r="BD15"/>
      <c r="BE15"/>
      <c r="BF15"/>
      <c r="BG15"/>
      <c r="BH15"/>
      <c r="BI15"/>
      <c r="BJ15"/>
      <c r="BK15"/>
      <c r="BL15"/>
    </row>
    <row r="16" spans="1:64" s="3" customFormat="1" ht="30" customHeight="1" x14ac:dyDescent="0.25">
      <c r="A16" s="334" t="s">
        <v>342</v>
      </c>
      <c r="B16" s="335"/>
      <c r="C16" s="336"/>
      <c r="D16" s="337">
        <f t="shared" ref="D16:H18" si="12">D13*210*1.2*1.3/1000</f>
        <v>792.80270159999998</v>
      </c>
      <c r="E16" s="338"/>
      <c r="F16" s="339">
        <f t="shared" si="12"/>
        <v>549.35185760000002</v>
      </c>
      <c r="G16" s="339">
        <f t="shared" si="12"/>
        <v>831.3136103999999</v>
      </c>
      <c r="H16" s="339">
        <f t="shared" si="12"/>
        <v>438.68792239999999</v>
      </c>
      <c r="I16" s="339">
        <f>I13*210*1.2*1.3/1000</f>
        <v>1096.6634951999999</v>
      </c>
      <c r="J16" s="339">
        <f t="shared" ref="J16:L16" si="13">J13*210*1.2*1.3/1000</f>
        <v>542.30459919999998</v>
      </c>
      <c r="K16" s="339">
        <f t="shared" si="13"/>
        <v>786.66355039999985</v>
      </c>
      <c r="L16" s="340">
        <f t="shared" si="13"/>
        <v>418.81796320000001</v>
      </c>
      <c r="M16" s="341">
        <f t="shared" ref="M16:AZ16" si="14">M13*210*1.2*1.3/1000</f>
        <v>789.15928000000008</v>
      </c>
      <c r="N16" s="339">
        <f t="shared" si="14"/>
        <v>625.20639999999992</v>
      </c>
      <c r="O16" s="339">
        <f t="shared" si="14"/>
        <v>663.99423999999988</v>
      </c>
      <c r="P16" s="339">
        <f t="shared" si="14"/>
        <v>521.49551999999994</v>
      </c>
      <c r="Q16" s="339">
        <f t="shared" si="14"/>
        <v>1088.1270400000001</v>
      </c>
      <c r="R16" s="339">
        <f t="shared" si="14"/>
        <v>868.76607999999999</v>
      </c>
      <c r="S16" s="339">
        <f t="shared" si="14"/>
        <v>1009.10264</v>
      </c>
      <c r="T16" s="339">
        <f t="shared" si="14"/>
        <v>861.31864000000019</v>
      </c>
      <c r="U16" s="342">
        <f t="shared" si="14"/>
        <v>834.94320000000005</v>
      </c>
      <c r="V16" s="343">
        <f t="shared" si="14"/>
        <v>732.53689599999996</v>
      </c>
      <c r="W16" s="339">
        <f t="shared" si="14"/>
        <v>472.88768799999997</v>
      </c>
      <c r="X16" s="339">
        <f t="shared" si="14"/>
        <v>2272.2441559999993</v>
      </c>
      <c r="Y16" s="339">
        <f t="shared" si="14"/>
        <v>439.02039999999994</v>
      </c>
      <c r="Z16" s="339">
        <f t="shared" si="14"/>
        <v>401.39007999999995</v>
      </c>
      <c r="AA16" s="339">
        <f t="shared" si="14"/>
        <v>481.04092400000002</v>
      </c>
      <c r="AB16" s="339">
        <f t="shared" si="14"/>
        <v>311.07731199999995</v>
      </c>
      <c r="AC16" s="339">
        <f t="shared" si="14"/>
        <v>1119.5020200000001</v>
      </c>
      <c r="AD16" s="339">
        <f t="shared" si="14"/>
        <v>751.35205599999983</v>
      </c>
      <c r="AE16" s="339">
        <f t="shared" si="14"/>
        <v>329.892472</v>
      </c>
      <c r="AF16" s="339">
        <f t="shared" si="14"/>
        <v>609.61118399999998</v>
      </c>
      <c r="AG16" s="339">
        <f t="shared" si="14"/>
        <v>689.88919999999985</v>
      </c>
      <c r="AH16" s="339">
        <f t="shared" si="14"/>
        <v>585.77864800000009</v>
      </c>
      <c r="AI16" s="339">
        <f t="shared" si="14"/>
        <v>611.49270000000001</v>
      </c>
      <c r="AJ16" s="339">
        <f t="shared" si="14"/>
        <v>1513.9437040000003</v>
      </c>
      <c r="AK16" s="339">
        <f t="shared" si="14"/>
        <v>396.46516000000003</v>
      </c>
      <c r="AL16" s="339">
        <f t="shared" si="14"/>
        <v>693.35302399999989</v>
      </c>
      <c r="AM16" s="339">
        <f t="shared" si="14"/>
        <v>872.2233520000002</v>
      </c>
      <c r="AN16" s="339">
        <f t="shared" si="14"/>
        <v>900.80572400000005</v>
      </c>
      <c r="AO16" s="339">
        <f t="shared" si="14"/>
        <v>0</v>
      </c>
      <c r="AP16" s="339">
        <f t="shared" si="14"/>
        <v>625.12413599999991</v>
      </c>
      <c r="AQ16" s="339">
        <f t="shared" si="14"/>
        <v>663.84864000000005</v>
      </c>
      <c r="AR16" s="339">
        <f t="shared" si="14"/>
        <v>1077.832028</v>
      </c>
      <c r="AS16" s="339">
        <f t="shared" si="14"/>
        <v>435.18966399999999</v>
      </c>
      <c r="AT16" s="339">
        <f t="shared" si="14"/>
        <v>237.75897599999999</v>
      </c>
      <c r="AU16" s="339">
        <f t="shared" si="14"/>
        <v>782.6232960000001</v>
      </c>
      <c r="AV16" s="339">
        <f t="shared" si="14"/>
        <v>1200.0223872000001</v>
      </c>
      <c r="AW16" s="339">
        <f t="shared" si="14"/>
        <v>1661.0106239999998</v>
      </c>
      <c r="AX16" s="339">
        <f t="shared" si="14"/>
        <v>596.3787648</v>
      </c>
      <c r="AY16" s="339">
        <f t="shared" si="14"/>
        <v>936.5061887999999</v>
      </c>
      <c r="AZ16" s="339">
        <f t="shared" si="14"/>
        <v>35119.520144799993</v>
      </c>
      <c r="BA16" s="98"/>
      <c r="BB16"/>
      <c r="BC16"/>
      <c r="BD16"/>
      <c r="BE16"/>
      <c r="BF16"/>
      <c r="BG16"/>
      <c r="BH16"/>
      <c r="BI16"/>
      <c r="BJ16"/>
      <c r="BK16"/>
      <c r="BL16"/>
    </row>
    <row r="17" spans="1:64" s="3" customFormat="1" ht="30" customHeight="1" x14ac:dyDescent="0.25">
      <c r="A17" s="344" t="s">
        <v>343</v>
      </c>
      <c r="B17" s="335"/>
      <c r="C17" s="336"/>
      <c r="D17" s="337">
        <f t="shared" si="12"/>
        <v>1698.2784000000001</v>
      </c>
      <c r="E17" s="338"/>
      <c r="F17" s="339">
        <f t="shared" ref="F17:L17" si="15">F14*210*1.2*1.3/1000</f>
        <v>1017.198</v>
      </c>
      <c r="G17" s="339">
        <f t="shared" si="15"/>
        <v>1840.7844000000002</v>
      </c>
      <c r="H17" s="339">
        <f t="shared" si="15"/>
        <v>874.69200000000001</v>
      </c>
      <c r="I17" s="339">
        <f t="shared" si="15"/>
        <v>2217.1968000000002</v>
      </c>
      <c r="J17" s="339">
        <f t="shared" si="15"/>
        <v>2450.1203999999998</v>
      </c>
      <c r="K17" s="339">
        <f t="shared" si="15"/>
        <v>1478.1312</v>
      </c>
      <c r="L17" s="340">
        <f t="shared" si="15"/>
        <v>684.02880000000005</v>
      </c>
      <c r="M17" s="341">
        <f t="shared" ref="M17:AZ17" si="16">M14*210*1.2*1.3/1000</f>
        <v>1965.6</v>
      </c>
      <c r="N17" s="339">
        <f t="shared" si="16"/>
        <v>1618.6716000000001</v>
      </c>
      <c r="O17" s="339">
        <f t="shared" si="16"/>
        <v>1633.4136000000001</v>
      </c>
      <c r="P17" s="339">
        <f t="shared" si="16"/>
        <v>1286.4851999999998</v>
      </c>
      <c r="Q17" s="339">
        <f t="shared" si="16"/>
        <v>2709.5796</v>
      </c>
      <c r="R17" s="339">
        <f t="shared" si="16"/>
        <v>1954.7236799999998</v>
      </c>
      <c r="S17" s="339">
        <f t="shared" si="16"/>
        <v>2270.4809399999999</v>
      </c>
      <c r="T17" s="339">
        <f t="shared" si="16"/>
        <v>1937.9669400000002</v>
      </c>
      <c r="U17" s="342">
        <f t="shared" si="16"/>
        <v>1878.6222</v>
      </c>
      <c r="V17" s="343">
        <f t="shared" si="16"/>
        <v>1648.2080159999998</v>
      </c>
      <c r="W17" s="339">
        <f t="shared" si="16"/>
        <v>1063.9972980000002</v>
      </c>
      <c r="X17" s="339">
        <f t="shared" si="16"/>
        <v>5112.5493509999997</v>
      </c>
      <c r="Y17" s="339">
        <f t="shared" si="16"/>
        <v>987.79590000000007</v>
      </c>
      <c r="Z17" s="339">
        <f t="shared" si="16"/>
        <v>903.12768000000005</v>
      </c>
      <c r="AA17" s="339">
        <f t="shared" si="16"/>
        <v>1082.3420790000005</v>
      </c>
      <c r="AB17" s="339">
        <f t="shared" si="16"/>
        <v>699.9239520000001</v>
      </c>
      <c r="AC17" s="339">
        <f t="shared" si="16"/>
        <v>2518.8795450000002</v>
      </c>
      <c r="AD17" s="339">
        <f t="shared" si="16"/>
        <v>1690.5421260000001</v>
      </c>
      <c r="AE17" s="339">
        <f t="shared" si="16"/>
        <v>742.25806199999988</v>
      </c>
      <c r="AF17" s="339">
        <f t="shared" si="16"/>
        <v>1371.625164</v>
      </c>
      <c r="AG17" s="339">
        <f t="shared" si="16"/>
        <v>1552.2507000000001</v>
      </c>
      <c r="AH17" s="339">
        <f t="shared" si="16"/>
        <v>1318.0019579999998</v>
      </c>
      <c r="AI17" s="339">
        <f t="shared" si="16"/>
        <v>1375.858575</v>
      </c>
      <c r="AJ17" s="339">
        <f t="shared" si="16"/>
        <v>3406.3733339999999</v>
      </c>
      <c r="AK17" s="339">
        <f t="shared" si="16"/>
        <v>892.04660999999999</v>
      </c>
      <c r="AL17" s="339">
        <f t="shared" si="16"/>
        <v>1560.0443040000002</v>
      </c>
      <c r="AM17" s="339">
        <f t="shared" si="16"/>
        <v>1962.5025420000002</v>
      </c>
      <c r="AN17" s="339">
        <f t="shared" si="16"/>
        <v>2026.8128790000001</v>
      </c>
      <c r="AO17" s="339">
        <f t="shared" si="16"/>
        <v>0</v>
      </c>
      <c r="AP17" s="339">
        <f t="shared" si="16"/>
        <v>1406.5293059999999</v>
      </c>
      <c r="AQ17" s="339">
        <f t="shared" si="16"/>
        <v>1493.6594399999997</v>
      </c>
      <c r="AR17" s="339">
        <f t="shared" si="16"/>
        <v>2425.1220629999998</v>
      </c>
      <c r="AS17" s="339">
        <f t="shared" si="16"/>
        <v>979.17674399999987</v>
      </c>
      <c r="AT17" s="339">
        <f t="shared" si="16"/>
        <v>534.95769600000017</v>
      </c>
      <c r="AU17" s="339">
        <f t="shared" si="16"/>
        <v>1760.9024159999997</v>
      </c>
      <c r="AV17" s="339">
        <f t="shared" si="16"/>
        <v>2700.0503712000009</v>
      </c>
      <c r="AW17" s="339">
        <f t="shared" si="16"/>
        <v>3737.2739039999997</v>
      </c>
      <c r="AX17" s="339">
        <f t="shared" si="16"/>
        <v>1341.8522207999997</v>
      </c>
      <c r="AY17" s="339">
        <f t="shared" si="16"/>
        <v>2107.1389248</v>
      </c>
      <c r="AZ17" s="339">
        <f t="shared" si="16"/>
        <v>79917.776920800025</v>
      </c>
      <c r="BA17" s="98"/>
      <c r="BB17"/>
      <c r="BC17"/>
      <c r="BD17"/>
      <c r="BE17"/>
      <c r="BF17"/>
      <c r="BG17"/>
      <c r="BH17"/>
      <c r="BI17"/>
      <c r="BJ17"/>
      <c r="BK17"/>
      <c r="BL17"/>
    </row>
    <row r="18" spans="1:64" s="3" customFormat="1" ht="30" customHeight="1" x14ac:dyDescent="0.25">
      <c r="A18" s="344" t="s">
        <v>344</v>
      </c>
      <c r="B18" s="335"/>
      <c r="C18" s="336"/>
      <c r="D18" s="337">
        <f t="shared" si="12"/>
        <v>2175.0543360000001</v>
      </c>
      <c r="E18" s="338"/>
      <c r="F18" s="339">
        <f t="shared" ref="F18:L18" si="17">F15*210*1.2*1.3/1000</f>
        <v>1367.8479359999999</v>
      </c>
      <c r="G18" s="339">
        <f t="shared" si="17"/>
        <v>2069.3836799999999</v>
      </c>
      <c r="H18" s="339">
        <f t="shared" si="17"/>
        <v>1519.01568</v>
      </c>
      <c r="I18" s="339">
        <f t="shared" si="17"/>
        <v>2566.9163519999997</v>
      </c>
      <c r="J18" s="339">
        <f t="shared" si="17"/>
        <v>1397.2008960000001</v>
      </c>
      <c r="K18" s="339">
        <f t="shared" si="17"/>
        <v>1746.5011199999999</v>
      </c>
      <c r="L18" s="340">
        <f t="shared" si="17"/>
        <v>1819.8835200000001</v>
      </c>
      <c r="M18" s="341">
        <f t="shared" ref="M18:AZ18" si="18">M15*210*1.2*1.3/1000</f>
        <v>2377.5897600000003</v>
      </c>
      <c r="N18" s="339">
        <f t="shared" si="18"/>
        <v>1746.5011199999999</v>
      </c>
      <c r="O18" s="339">
        <f t="shared" si="18"/>
        <v>1750.9040639999998</v>
      </c>
      <c r="P18" s="339">
        <f t="shared" si="18"/>
        <v>1497.0009599999996</v>
      </c>
      <c r="Q18" s="339">
        <f t="shared" si="18"/>
        <v>3595.7375999999999</v>
      </c>
      <c r="R18" s="339">
        <f t="shared" si="18"/>
        <v>2260.1779200000001</v>
      </c>
      <c r="S18" s="339">
        <f t="shared" si="18"/>
        <v>3454.8433920000007</v>
      </c>
      <c r="T18" s="339">
        <f t="shared" si="18"/>
        <v>2054.7072000000003</v>
      </c>
      <c r="U18" s="342">
        <f t="shared" si="18"/>
        <v>1599.7363199999998</v>
      </c>
      <c r="V18" s="343">
        <f t="shared" si="18"/>
        <v>1720.0834560000003</v>
      </c>
      <c r="W18" s="339">
        <f t="shared" si="18"/>
        <v>1106.6065920000001</v>
      </c>
      <c r="X18" s="339">
        <f t="shared" si="18"/>
        <v>5318.7563520000003</v>
      </c>
      <c r="Y18" s="339">
        <f t="shared" si="18"/>
        <v>1028.8212480000002</v>
      </c>
      <c r="Z18" s="339">
        <f t="shared" si="18"/>
        <v>939.2947200000001</v>
      </c>
      <c r="AA18" s="339">
        <f t="shared" si="18"/>
        <v>1127.1536640000002</v>
      </c>
      <c r="AB18" s="339">
        <f t="shared" si="18"/>
        <v>727.95340799999997</v>
      </c>
      <c r="AC18" s="339">
        <f t="shared" si="18"/>
        <v>2619.7516800000003</v>
      </c>
      <c r="AD18" s="339">
        <f t="shared" si="18"/>
        <v>1758.2423039999999</v>
      </c>
      <c r="AE18" s="339">
        <f t="shared" si="18"/>
        <v>771.98284799999999</v>
      </c>
      <c r="AF18" s="339">
        <f t="shared" si="18"/>
        <v>1426.5538560000002</v>
      </c>
      <c r="AG18" s="339">
        <f t="shared" si="18"/>
        <v>1612.945152</v>
      </c>
      <c r="AH18" s="339">
        <f t="shared" si="18"/>
        <v>1370.7832319999998</v>
      </c>
      <c r="AI18" s="339">
        <f t="shared" si="18"/>
        <v>1430.9568000000002</v>
      </c>
      <c r="AJ18" s="339">
        <f t="shared" si="18"/>
        <v>2409.8780160000001</v>
      </c>
      <c r="AK18" s="339">
        <f t="shared" si="18"/>
        <v>629.620992</v>
      </c>
      <c r="AL18" s="339">
        <f t="shared" si="18"/>
        <v>1103.6712959999998</v>
      </c>
      <c r="AM18" s="339">
        <f t="shared" si="18"/>
        <v>1388.395008</v>
      </c>
      <c r="AN18" s="339">
        <f t="shared" si="18"/>
        <v>1433.8920959999998</v>
      </c>
      <c r="AO18" s="339">
        <f t="shared" si="18"/>
        <v>4391.202816</v>
      </c>
      <c r="AP18" s="339">
        <f t="shared" si="18"/>
        <v>995.0653440000001</v>
      </c>
      <c r="AQ18" s="339">
        <f t="shared" si="18"/>
        <v>1058.1742079999999</v>
      </c>
      <c r="AR18" s="339">
        <f t="shared" si="18"/>
        <v>1715.6805120000001</v>
      </c>
      <c r="AS18" s="339">
        <f t="shared" si="18"/>
        <v>692.72985600000004</v>
      </c>
      <c r="AT18" s="339">
        <f t="shared" si="18"/>
        <v>528.35328000000004</v>
      </c>
      <c r="AU18" s="339">
        <f t="shared" si="18"/>
        <v>1737.6952319999998</v>
      </c>
      <c r="AV18" s="339">
        <f t="shared" si="18"/>
        <v>2666.7164160000002</v>
      </c>
      <c r="AW18" s="339">
        <f t="shared" si="18"/>
        <v>3689.6670720000002</v>
      </c>
      <c r="AX18" s="339">
        <f t="shared" si="18"/>
        <v>1325.2861439999999</v>
      </c>
      <c r="AY18" s="339">
        <f t="shared" si="18"/>
        <v>1577.7216000000001</v>
      </c>
      <c r="AZ18" s="339">
        <f t="shared" si="18"/>
        <v>85302.637055999992</v>
      </c>
      <c r="BA18" s="98"/>
      <c r="BB18"/>
      <c r="BC18"/>
      <c r="BD18"/>
      <c r="BE18"/>
      <c r="BF18"/>
      <c r="BG18"/>
      <c r="BH18"/>
      <c r="BI18"/>
      <c r="BJ18"/>
      <c r="BK18"/>
      <c r="BL18"/>
    </row>
    <row r="19" spans="1:64" s="3" customFormat="1" ht="30" customHeight="1" x14ac:dyDescent="0.25">
      <c r="A19" s="221" t="s">
        <v>15</v>
      </c>
      <c r="B19" s="7" t="s">
        <v>261</v>
      </c>
      <c r="C19" s="177"/>
      <c r="D19" s="299">
        <v>8249.0400000000009</v>
      </c>
      <c r="E19" s="300"/>
      <c r="F19" s="28">
        <v>4171.8500000000004</v>
      </c>
      <c r="G19" s="28">
        <v>8269.41</v>
      </c>
      <c r="H19" s="28">
        <v>4715.43</v>
      </c>
      <c r="I19" s="28">
        <v>11593.26</v>
      </c>
      <c r="J19" s="28">
        <v>8908.57</v>
      </c>
      <c r="K19" s="28">
        <v>5505.47</v>
      </c>
      <c r="L19" s="145">
        <v>3923.69</v>
      </c>
      <c r="M19" s="268">
        <v>5597.34</v>
      </c>
      <c r="N19" s="91">
        <v>3830.34</v>
      </c>
      <c r="O19" s="91">
        <v>5512.68</v>
      </c>
      <c r="P19" s="91">
        <v>4922.68</v>
      </c>
      <c r="Q19" s="154">
        <v>9129.02</v>
      </c>
      <c r="R19" s="9">
        <v>8060</v>
      </c>
      <c r="S19" s="9">
        <v>7258</v>
      </c>
      <c r="T19" s="9">
        <v>6137</v>
      </c>
      <c r="U19" s="198">
        <v>6767</v>
      </c>
      <c r="V19" s="190">
        <f>V11*0.05</f>
        <v>5031.16</v>
      </c>
      <c r="W19" s="9">
        <f t="shared" ref="W19:AY19" si="19">W11*0.05</f>
        <v>3247.855</v>
      </c>
      <c r="X19" s="9">
        <f t="shared" si="19"/>
        <v>15606.072499999998</v>
      </c>
      <c r="Y19" s="9">
        <f t="shared" si="19"/>
        <v>3015.25</v>
      </c>
      <c r="Z19" s="9">
        <f t="shared" si="19"/>
        <v>2756.8</v>
      </c>
      <c r="AA19" s="9">
        <f t="shared" si="19"/>
        <v>3303.8525000000004</v>
      </c>
      <c r="AB19" s="9">
        <f t="shared" si="19"/>
        <v>2136.52</v>
      </c>
      <c r="AC19" s="9">
        <f t="shared" si="19"/>
        <v>7688.8875000000007</v>
      </c>
      <c r="AD19" s="9">
        <f t="shared" si="19"/>
        <v>5160.3850000000002</v>
      </c>
      <c r="AE19" s="9">
        <f t="shared" si="19"/>
        <v>2265.7450000000003</v>
      </c>
      <c r="AF19" s="9">
        <f t="shared" si="19"/>
        <v>4186.8900000000003</v>
      </c>
      <c r="AG19" s="9">
        <f t="shared" si="19"/>
        <v>4738.25</v>
      </c>
      <c r="AH19" s="9">
        <f t="shared" si="19"/>
        <v>4023.2050000000004</v>
      </c>
      <c r="AI19" s="198">
        <f t="shared" si="19"/>
        <v>4199.8125</v>
      </c>
      <c r="AJ19" s="211">
        <f t="shared" si="19"/>
        <v>10397.965000000002</v>
      </c>
      <c r="AK19" s="9">
        <f t="shared" si="19"/>
        <v>2722.9750000000004</v>
      </c>
      <c r="AL19" s="9">
        <f t="shared" si="19"/>
        <v>4762.04</v>
      </c>
      <c r="AM19" s="9">
        <f t="shared" si="19"/>
        <v>5990.545000000001</v>
      </c>
      <c r="AN19" s="9">
        <f t="shared" si="19"/>
        <v>6186.8525</v>
      </c>
      <c r="AO19" s="9">
        <v>0</v>
      </c>
      <c r="AP19" s="9">
        <f t="shared" si="19"/>
        <v>4293.4350000000004</v>
      </c>
      <c r="AQ19" s="9">
        <f t="shared" si="19"/>
        <v>4559.4000000000005</v>
      </c>
      <c r="AR19" s="9">
        <f t="shared" si="19"/>
        <v>7402.692500000001</v>
      </c>
      <c r="AS19" s="9">
        <f t="shared" si="19"/>
        <v>2988.94</v>
      </c>
      <c r="AT19" s="9">
        <f t="shared" si="19"/>
        <v>1632.96</v>
      </c>
      <c r="AU19" s="9">
        <f t="shared" si="19"/>
        <v>5375.16</v>
      </c>
      <c r="AV19" s="9">
        <f t="shared" si="19"/>
        <v>8241.9120000000021</v>
      </c>
      <c r="AW19" s="9">
        <f t="shared" si="19"/>
        <v>11408.04</v>
      </c>
      <c r="AX19" s="9">
        <f t="shared" si="19"/>
        <v>4096.0079999999998</v>
      </c>
      <c r="AY19" s="198">
        <f t="shared" si="19"/>
        <v>6432.0479999999998</v>
      </c>
      <c r="AZ19" s="170">
        <f t="shared" si="1"/>
        <v>266402.43800000008</v>
      </c>
      <c r="BA19" s="98"/>
      <c r="BB19"/>
      <c r="BC19"/>
      <c r="BD19"/>
      <c r="BE19"/>
      <c r="BF19"/>
      <c r="BG19"/>
      <c r="BH19"/>
      <c r="BI19"/>
      <c r="BJ19"/>
      <c r="BK19"/>
      <c r="BL19"/>
    </row>
    <row r="20" spans="1:64" s="3" customFormat="1" ht="30" customHeight="1" x14ac:dyDescent="0.25">
      <c r="A20" s="221" t="s">
        <v>327</v>
      </c>
      <c r="B20" s="7" t="s">
        <v>61</v>
      </c>
      <c r="C20" s="180"/>
      <c r="D20" s="149"/>
      <c r="E20" s="148"/>
      <c r="F20" s="150">
        <v>1</v>
      </c>
      <c r="G20" s="150">
        <v>2</v>
      </c>
      <c r="H20" s="150">
        <v>1</v>
      </c>
      <c r="I20" s="150"/>
      <c r="J20" s="150">
        <v>2</v>
      </c>
      <c r="K20" s="150">
        <v>2</v>
      </c>
      <c r="L20" s="149">
        <v>1</v>
      </c>
      <c r="M20" s="270">
        <v>2</v>
      </c>
      <c r="N20" s="156">
        <v>1</v>
      </c>
      <c r="O20" s="156">
        <v>2</v>
      </c>
      <c r="P20" s="156">
        <v>2</v>
      </c>
      <c r="Q20" s="157">
        <v>3</v>
      </c>
      <c r="R20" s="151">
        <v>3</v>
      </c>
      <c r="S20" s="151">
        <v>4</v>
      </c>
      <c r="T20" s="151">
        <v>3</v>
      </c>
      <c r="U20" s="199">
        <v>2</v>
      </c>
      <c r="V20" s="189"/>
      <c r="W20" s="151"/>
      <c r="X20" s="151"/>
      <c r="Y20" s="151"/>
      <c r="Z20" s="151"/>
      <c r="AA20" s="151"/>
      <c r="AB20" s="151"/>
      <c r="AC20" s="151"/>
      <c r="AD20" s="151"/>
      <c r="AE20" s="151"/>
      <c r="AF20" s="151"/>
      <c r="AG20" s="151"/>
      <c r="AH20" s="151"/>
      <c r="AI20" s="199"/>
      <c r="AJ20" s="210"/>
      <c r="AK20" s="151"/>
      <c r="AL20" s="151"/>
      <c r="AM20" s="151"/>
      <c r="AN20" s="151"/>
      <c r="AO20" s="151"/>
      <c r="AP20" s="151"/>
      <c r="AQ20" s="151"/>
      <c r="AR20" s="151"/>
      <c r="AS20" s="151"/>
      <c r="AT20" s="151"/>
      <c r="AU20" s="151"/>
      <c r="AV20" s="151"/>
      <c r="AW20" s="151"/>
      <c r="AX20" s="151"/>
      <c r="AY20" s="199"/>
      <c r="AZ20" s="220">
        <f t="shared" si="1"/>
        <v>31</v>
      </c>
      <c r="BA20" s="98"/>
      <c r="BB20"/>
      <c r="BC20"/>
      <c r="BD20"/>
      <c r="BE20"/>
      <c r="BF20"/>
      <c r="BG20"/>
      <c r="BH20"/>
      <c r="BI20"/>
      <c r="BJ20"/>
      <c r="BK20"/>
      <c r="BL20"/>
    </row>
    <row r="21" spans="1:64" s="3" customFormat="1" ht="30" customHeight="1" x14ac:dyDescent="0.25">
      <c r="A21" s="221" t="s">
        <v>325</v>
      </c>
      <c r="B21" s="7" t="s">
        <v>61</v>
      </c>
      <c r="C21" s="180"/>
      <c r="D21" s="149"/>
      <c r="E21" s="148"/>
      <c r="F21" s="150"/>
      <c r="G21" s="150"/>
      <c r="H21" s="150"/>
      <c r="I21" s="150"/>
      <c r="J21" s="150"/>
      <c r="K21" s="150"/>
      <c r="L21" s="149"/>
      <c r="M21" s="270">
        <v>3</v>
      </c>
      <c r="N21" s="156">
        <v>4</v>
      </c>
      <c r="O21" s="156">
        <v>2</v>
      </c>
      <c r="P21" s="156"/>
      <c r="Q21" s="157">
        <v>6</v>
      </c>
      <c r="R21" s="151">
        <v>2</v>
      </c>
      <c r="S21" s="151"/>
      <c r="T21" s="151">
        <v>2</v>
      </c>
      <c r="U21" s="199">
        <v>4</v>
      </c>
      <c r="V21" s="189"/>
      <c r="W21" s="151"/>
      <c r="X21" s="151"/>
      <c r="Y21" s="151"/>
      <c r="Z21" s="151"/>
      <c r="AA21" s="151"/>
      <c r="AB21" s="151"/>
      <c r="AC21" s="151"/>
      <c r="AD21" s="151"/>
      <c r="AE21" s="151"/>
      <c r="AF21" s="151"/>
      <c r="AG21" s="151"/>
      <c r="AH21" s="151"/>
      <c r="AI21" s="199"/>
      <c r="AJ21" s="210"/>
      <c r="AK21" s="151"/>
      <c r="AL21" s="151"/>
      <c r="AM21" s="151"/>
      <c r="AN21" s="151"/>
      <c r="AO21" s="151"/>
      <c r="AP21" s="151"/>
      <c r="AQ21" s="151"/>
      <c r="AR21" s="151"/>
      <c r="AS21" s="151"/>
      <c r="AT21" s="151"/>
      <c r="AU21" s="151"/>
      <c r="AV21" s="151"/>
      <c r="AW21" s="151"/>
      <c r="AX21" s="151"/>
      <c r="AY21" s="199"/>
      <c r="AZ21" s="220">
        <f t="shared" si="1"/>
        <v>23</v>
      </c>
      <c r="BA21" s="98"/>
      <c r="BB21"/>
      <c r="BC21"/>
      <c r="BD21"/>
      <c r="BE21"/>
      <c r="BF21"/>
      <c r="BG21"/>
      <c r="BH21"/>
      <c r="BI21"/>
      <c r="BJ21"/>
      <c r="BK21"/>
      <c r="BL21"/>
    </row>
    <row r="22" spans="1:64" s="3" customFormat="1" ht="30" customHeight="1" x14ac:dyDescent="0.25">
      <c r="A22" s="221" t="s">
        <v>326</v>
      </c>
      <c r="B22" s="7" t="s">
        <v>261</v>
      </c>
      <c r="C22" s="177"/>
      <c r="D22" s="299">
        <v>19904.759999999998</v>
      </c>
      <c r="E22" s="300"/>
      <c r="F22" s="28">
        <v>9800</v>
      </c>
      <c r="G22" s="28">
        <v>19441.18</v>
      </c>
      <c r="H22" s="28">
        <v>9800</v>
      </c>
      <c r="I22" s="28">
        <v>17785.2</v>
      </c>
      <c r="J22" s="28">
        <v>29400</v>
      </c>
      <c r="K22" s="28">
        <v>19600</v>
      </c>
      <c r="L22" s="145">
        <v>9800</v>
      </c>
      <c r="M22" s="268">
        <v>30775</v>
      </c>
      <c r="N22" s="91">
        <v>28820</v>
      </c>
      <c r="O22" s="91">
        <v>29605</v>
      </c>
      <c r="P22" s="91">
        <v>19600</v>
      </c>
      <c r="Q22" s="91">
        <v>56143</v>
      </c>
      <c r="R22" s="13">
        <f>11823.83*3</f>
        <v>35471.49</v>
      </c>
      <c r="S22" s="9">
        <f>11823.83*4</f>
        <v>47295.32</v>
      </c>
      <c r="T22" s="13">
        <f>11823.83*3</f>
        <v>35471.49</v>
      </c>
      <c r="U22" s="200">
        <v>23115.65</v>
      </c>
      <c r="V22" s="190">
        <f>V11*0.1078</f>
        <v>10847.18096</v>
      </c>
      <c r="W22" s="9">
        <f t="shared" ref="W22:AY22" si="20">W11*0.1078</f>
        <v>7002.3753800000004</v>
      </c>
      <c r="X22" s="9">
        <f t="shared" si="20"/>
        <v>33646.692309999999</v>
      </c>
      <c r="Y22" s="9">
        <f t="shared" si="20"/>
        <v>6500.8790000000008</v>
      </c>
      <c r="Z22" s="9">
        <f t="shared" si="20"/>
        <v>5943.6608000000006</v>
      </c>
      <c r="AA22" s="9">
        <f t="shared" si="20"/>
        <v>7123.1059900000009</v>
      </c>
      <c r="AB22" s="9">
        <f t="shared" si="20"/>
        <v>4606.3371200000001</v>
      </c>
      <c r="AC22" s="9">
        <f t="shared" si="20"/>
        <v>16577.241450000001</v>
      </c>
      <c r="AD22" s="9">
        <f t="shared" si="20"/>
        <v>11125.790060000001</v>
      </c>
      <c r="AE22" s="9">
        <f t="shared" si="20"/>
        <v>4884.9462200000007</v>
      </c>
      <c r="AF22" s="9">
        <f t="shared" si="20"/>
        <v>9026.9348400000017</v>
      </c>
      <c r="AG22" s="9">
        <f t="shared" si="20"/>
        <v>10215.667000000001</v>
      </c>
      <c r="AH22" s="9">
        <f t="shared" si="20"/>
        <v>8674.0299800000012</v>
      </c>
      <c r="AI22" s="198">
        <f t="shared" si="20"/>
        <v>9054.7957500000011</v>
      </c>
      <c r="AJ22" s="211">
        <f t="shared" si="20"/>
        <v>22418.012540000003</v>
      </c>
      <c r="AK22" s="9">
        <f t="shared" si="20"/>
        <v>5870.7341000000006</v>
      </c>
      <c r="AL22" s="9">
        <f t="shared" si="20"/>
        <v>10266.95824</v>
      </c>
      <c r="AM22" s="9">
        <f t="shared" si="20"/>
        <v>12915.615020000001</v>
      </c>
      <c r="AN22" s="9">
        <f t="shared" si="20"/>
        <v>13338.85399</v>
      </c>
      <c r="AO22" s="9">
        <f t="shared" si="20"/>
        <v>0</v>
      </c>
      <c r="AP22" s="9">
        <f t="shared" si="20"/>
        <v>9256.6458600000005</v>
      </c>
      <c r="AQ22" s="9">
        <f t="shared" si="20"/>
        <v>9830.0664000000015</v>
      </c>
      <c r="AR22" s="9">
        <f t="shared" si="20"/>
        <v>15960.205030000001</v>
      </c>
      <c r="AS22" s="9">
        <f t="shared" si="20"/>
        <v>6444.1546399999997</v>
      </c>
      <c r="AT22" s="9">
        <f t="shared" si="20"/>
        <v>3520.6617600000004</v>
      </c>
      <c r="AU22" s="9">
        <f t="shared" si="20"/>
        <v>11588.84496</v>
      </c>
      <c r="AV22" s="9">
        <f t="shared" si="20"/>
        <v>17769.562272000003</v>
      </c>
      <c r="AW22" s="9">
        <f t="shared" si="20"/>
        <v>24595.734240000002</v>
      </c>
      <c r="AX22" s="9">
        <f t="shared" si="20"/>
        <v>8830.9932479999989</v>
      </c>
      <c r="AY22" s="198">
        <f t="shared" si="20"/>
        <v>13867.495488</v>
      </c>
      <c r="AZ22" s="170">
        <f t="shared" si="1"/>
        <v>773532.26464800024</v>
      </c>
      <c r="BA22" s="98"/>
      <c r="BB22"/>
      <c r="BC22"/>
      <c r="BD22"/>
      <c r="BE22"/>
      <c r="BF22"/>
      <c r="BG22"/>
      <c r="BH22"/>
      <c r="BI22"/>
      <c r="BJ22"/>
      <c r="BK22"/>
      <c r="BL22"/>
    </row>
    <row r="23" spans="1:64" s="3" customFormat="1" ht="30" customHeight="1" x14ac:dyDescent="0.25">
      <c r="A23" s="221" t="s">
        <v>345</v>
      </c>
      <c r="B23" s="7" t="s">
        <v>261</v>
      </c>
      <c r="C23" s="177"/>
      <c r="D23" s="28"/>
      <c r="E23" s="28"/>
      <c r="F23" s="28"/>
      <c r="G23" s="28"/>
      <c r="H23" s="28">
        <v>18000</v>
      </c>
      <c r="I23" s="28"/>
      <c r="J23" s="28"/>
      <c r="K23" s="28"/>
      <c r="L23" s="145"/>
      <c r="M23" s="271">
        <v>18000</v>
      </c>
      <c r="N23" s="91"/>
      <c r="O23" s="91"/>
      <c r="P23" s="91"/>
      <c r="Q23" s="159">
        <v>18000</v>
      </c>
      <c r="R23" s="153"/>
      <c r="S23" s="153">
        <v>18000</v>
      </c>
      <c r="T23" s="9"/>
      <c r="U23" s="198"/>
      <c r="V23" s="191">
        <v>18000</v>
      </c>
      <c r="W23" s="92"/>
      <c r="X23" s="92"/>
      <c r="Y23" s="92"/>
      <c r="Z23" s="92"/>
      <c r="AA23" s="92"/>
      <c r="AB23" s="92"/>
      <c r="AC23" s="153">
        <v>18000</v>
      </c>
      <c r="AD23" s="92"/>
      <c r="AE23" s="92"/>
      <c r="AF23" s="92"/>
      <c r="AG23" s="92"/>
      <c r="AH23" s="92"/>
      <c r="AI23" s="213"/>
      <c r="AJ23" s="212">
        <v>18000</v>
      </c>
      <c r="AK23" s="92"/>
      <c r="AL23" s="92"/>
      <c r="AM23" s="92"/>
      <c r="AN23" s="92"/>
      <c r="AO23" s="166"/>
      <c r="AP23" s="92"/>
      <c r="AQ23" s="92"/>
      <c r="AR23" s="153">
        <v>18000</v>
      </c>
      <c r="AS23" s="92"/>
      <c r="AT23" s="92"/>
      <c r="AU23" s="92"/>
      <c r="AV23" s="153">
        <v>36000</v>
      </c>
      <c r="AW23" s="92"/>
      <c r="AX23" s="92"/>
      <c r="AY23" s="213"/>
      <c r="AZ23" s="170">
        <f t="shared" si="1"/>
        <v>180000</v>
      </c>
      <c r="BA23" s="98"/>
      <c r="BB23"/>
      <c r="BC23"/>
      <c r="BD23"/>
      <c r="BE23"/>
      <c r="BF23"/>
      <c r="BG23"/>
      <c r="BH23"/>
      <c r="BI23"/>
      <c r="BJ23"/>
      <c r="BK23"/>
      <c r="BL23"/>
    </row>
    <row r="24" spans="1:64" s="3" customFormat="1" ht="30" customHeight="1" x14ac:dyDescent="0.25">
      <c r="A24" s="221" t="s">
        <v>346</v>
      </c>
      <c r="B24" s="7" t="s">
        <v>261</v>
      </c>
      <c r="C24" s="177"/>
      <c r="D24" s="28"/>
      <c r="E24" s="28"/>
      <c r="F24" s="28">
        <v>4320.8999999999996</v>
      </c>
      <c r="G24" s="28">
        <v>4275</v>
      </c>
      <c r="H24" s="28"/>
      <c r="I24" s="28"/>
      <c r="J24" s="28">
        <v>4275</v>
      </c>
      <c r="K24" s="28"/>
      <c r="L24" s="145"/>
      <c r="M24" s="268"/>
      <c r="N24" s="158">
        <v>4275</v>
      </c>
      <c r="O24" s="91"/>
      <c r="P24" s="158">
        <v>4275</v>
      </c>
      <c r="Q24" s="154"/>
      <c r="R24" s="83">
        <v>4275</v>
      </c>
      <c r="S24" s="83">
        <v>4275</v>
      </c>
      <c r="T24" s="83">
        <v>4275</v>
      </c>
      <c r="U24" s="198"/>
      <c r="V24" s="192"/>
      <c r="W24" s="92"/>
      <c r="X24" s="83">
        <v>4275</v>
      </c>
      <c r="Y24" s="92"/>
      <c r="Z24" s="92"/>
      <c r="AA24" s="92"/>
      <c r="AB24" s="92"/>
      <c r="AC24" s="83">
        <v>4275</v>
      </c>
      <c r="AD24" s="92"/>
      <c r="AE24" s="92"/>
      <c r="AF24" s="83">
        <v>4275</v>
      </c>
      <c r="AG24" s="92"/>
      <c r="AH24" s="92"/>
      <c r="AI24" s="213"/>
      <c r="AJ24" s="214"/>
      <c r="AK24" s="92"/>
      <c r="AL24" s="83">
        <v>4275</v>
      </c>
      <c r="AM24" s="92"/>
      <c r="AN24" s="83">
        <v>4275</v>
      </c>
      <c r="AO24" s="166"/>
      <c r="AP24" s="92"/>
      <c r="AQ24" s="92"/>
      <c r="AR24" s="92"/>
      <c r="AS24" s="83">
        <v>4275</v>
      </c>
      <c r="AT24" s="92"/>
      <c r="AU24" s="92"/>
      <c r="AV24" s="83">
        <v>4275</v>
      </c>
      <c r="AX24" s="83">
        <v>4275</v>
      </c>
      <c r="AY24" s="213"/>
      <c r="AZ24" s="170">
        <f t="shared" si="1"/>
        <v>68445.899999999994</v>
      </c>
      <c r="BA24" s="98"/>
      <c r="BB24"/>
      <c r="BC24"/>
      <c r="BD24"/>
      <c r="BE24"/>
      <c r="BF24"/>
      <c r="BG24"/>
      <c r="BH24"/>
      <c r="BI24"/>
      <c r="BJ24"/>
      <c r="BK24"/>
      <c r="BL24"/>
    </row>
    <row r="25" spans="1:64" s="3" customFormat="1" ht="30" customHeight="1" x14ac:dyDescent="0.25">
      <c r="A25" s="333" t="s">
        <v>328</v>
      </c>
      <c r="B25" s="7"/>
      <c r="C25" s="177"/>
      <c r="D25" s="28"/>
      <c r="E25" s="28"/>
      <c r="F25" s="28"/>
      <c r="G25" s="28"/>
      <c r="H25" s="28"/>
      <c r="I25" s="28"/>
      <c r="J25" s="145"/>
      <c r="K25" s="164">
        <v>15000</v>
      </c>
      <c r="L25" s="261"/>
      <c r="M25" s="268"/>
      <c r="N25" s="158"/>
      <c r="O25" s="91"/>
      <c r="P25" s="158"/>
      <c r="Q25" s="154"/>
      <c r="R25" s="83"/>
      <c r="S25" s="83"/>
      <c r="T25" s="83"/>
      <c r="U25" s="198"/>
      <c r="V25" s="192"/>
      <c r="W25" s="92"/>
      <c r="X25" s="92"/>
      <c r="Y25" s="92"/>
      <c r="Z25" s="92"/>
      <c r="AA25" s="92"/>
      <c r="AB25" s="92"/>
      <c r="AC25" s="92"/>
      <c r="AD25" s="92"/>
      <c r="AE25" s="92"/>
      <c r="AF25" s="92"/>
      <c r="AG25" s="92"/>
      <c r="AH25" s="92"/>
      <c r="AI25" s="213"/>
      <c r="AJ25" s="214"/>
      <c r="AK25" s="92"/>
      <c r="AL25" s="92"/>
      <c r="AM25" s="92"/>
      <c r="AN25" s="92"/>
      <c r="AO25" s="166"/>
      <c r="AP25" s="92"/>
      <c r="AQ25" s="92"/>
      <c r="AR25" s="92"/>
      <c r="AS25" s="92"/>
      <c r="AT25" s="92"/>
      <c r="AU25" s="92"/>
      <c r="AV25" s="92"/>
      <c r="AW25" s="92"/>
      <c r="AX25" s="92"/>
      <c r="AY25" s="213"/>
      <c r="AZ25" s="170">
        <f t="shared" si="1"/>
        <v>15000</v>
      </c>
      <c r="BA25" s="98"/>
      <c r="BB25"/>
      <c r="BC25"/>
      <c r="BD25"/>
      <c r="BE25"/>
      <c r="BF25"/>
      <c r="BG25"/>
      <c r="BH25"/>
      <c r="BI25"/>
      <c r="BJ25"/>
      <c r="BK25"/>
      <c r="BL25"/>
    </row>
    <row r="26" spans="1:64" s="3" customFormat="1" ht="57" customHeight="1" x14ac:dyDescent="0.25">
      <c r="A26" s="221" t="s">
        <v>329</v>
      </c>
      <c r="B26" s="7"/>
      <c r="C26" s="177"/>
      <c r="D26" s="28"/>
      <c r="E26" s="28"/>
      <c r="F26" s="28"/>
      <c r="G26" s="28"/>
      <c r="H26" s="28"/>
      <c r="I26" s="28"/>
      <c r="J26" s="28"/>
      <c r="K26" s="28"/>
      <c r="L26" s="145"/>
      <c r="M26" s="268"/>
      <c r="N26" s="158"/>
      <c r="O26" s="91"/>
      <c r="P26" s="158"/>
      <c r="Q26" s="154"/>
      <c r="R26" s="83"/>
      <c r="S26" s="83"/>
      <c r="T26" s="83">
        <v>14100</v>
      </c>
      <c r="U26" s="198"/>
      <c r="V26" s="192"/>
      <c r="W26" s="92"/>
      <c r="X26" s="92"/>
      <c r="Y26" s="92"/>
      <c r="Z26" s="92"/>
      <c r="AA26" s="92"/>
      <c r="AB26" s="92"/>
      <c r="AC26" s="92"/>
      <c r="AD26" s="92"/>
      <c r="AE26" s="92"/>
      <c r="AF26" s="92"/>
      <c r="AG26" s="92"/>
      <c r="AH26" s="92"/>
      <c r="AI26" s="213"/>
      <c r="AJ26" s="214"/>
      <c r="AK26" s="92"/>
      <c r="AL26" s="92"/>
      <c r="AM26" s="92"/>
      <c r="AN26" s="92"/>
      <c r="AO26" s="166"/>
      <c r="AP26" s="92"/>
      <c r="AQ26" s="92"/>
      <c r="AR26" s="92"/>
      <c r="AS26" s="92"/>
      <c r="AT26" s="92"/>
      <c r="AU26" s="92"/>
      <c r="AV26" s="92"/>
      <c r="AW26" s="92"/>
      <c r="AX26" s="92"/>
      <c r="AY26" s="213"/>
      <c r="AZ26" s="170">
        <f t="shared" si="1"/>
        <v>14100</v>
      </c>
      <c r="BA26" s="98"/>
      <c r="BB26"/>
      <c r="BC26"/>
      <c r="BD26"/>
      <c r="BE26"/>
      <c r="BF26"/>
      <c r="BG26"/>
      <c r="BH26"/>
      <c r="BI26"/>
      <c r="BJ26"/>
      <c r="BK26"/>
      <c r="BL26"/>
    </row>
    <row r="27" spans="1:64" s="3" customFormat="1" ht="36.75" customHeight="1" x14ac:dyDescent="0.25">
      <c r="A27" s="221" t="s">
        <v>332</v>
      </c>
      <c r="B27" s="7"/>
      <c r="C27" s="177"/>
      <c r="D27" s="28"/>
      <c r="E27" s="28"/>
      <c r="F27" s="28"/>
      <c r="G27" s="28"/>
      <c r="H27" s="28"/>
      <c r="I27" s="28"/>
      <c r="J27" s="28"/>
      <c r="K27" s="28"/>
      <c r="L27" s="145"/>
      <c r="M27" s="268"/>
      <c r="N27" s="158"/>
      <c r="O27" s="91"/>
      <c r="P27" s="158"/>
      <c r="Q27" s="154"/>
      <c r="R27" s="83"/>
      <c r="S27" s="83"/>
      <c r="T27" s="83"/>
      <c r="U27" s="198"/>
      <c r="V27" s="192"/>
      <c r="W27" s="92"/>
      <c r="X27" s="92"/>
      <c r="Y27" s="92"/>
      <c r="Z27" s="92"/>
      <c r="AA27" s="92"/>
      <c r="AB27" s="92"/>
      <c r="AC27" s="92"/>
      <c r="AD27" s="92"/>
      <c r="AE27" s="92"/>
      <c r="AF27" s="92"/>
      <c r="AG27" s="92"/>
      <c r="AH27" s="92"/>
      <c r="AI27" s="213"/>
      <c r="AJ27" s="214"/>
      <c r="AK27" s="92"/>
      <c r="AL27" s="92"/>
      <c r="AM27" s="92"/>
      <c r="AN27" s="92"/>
      <c r="AO27" s="166"/>
      <c r="AP27" s="92"/>
      <c r="AQ27" s="92"/>
      <c r="AR27" s="92"/>
      <c r="AS27" s="153">
        <v>12700</v>
      </c>
      <c r="AT27" s="92"/>
      <c r="AU27" s="92"/>
      <c r="AV27" s="92"/>
      <c r="AW27" s="92"/>
      <c r="AX27" s="92"/>
      <c r="AY27" s="213"/>
      <c r="AZ27" s="170">
        <f t="shared" si="1"/>
        <v>12700</v>
      </c>
      <c r="BA27" s="98"/>
      <c r="BB27"/>
      <c r="BC27"/>
      <c r="BD27"/>
      <c r="BE27"/>
      <c r="BF27"/>
      <c r="BG27"/>
      <c r="BH27"/>
      <c r="BI27"/>
      <c r="BJ27"/>
      <c r="BK27"/>
      <c r="BL27"/>
    </row>
    <row r="28" spans="1:64" s="3" customFormat="1" ht="36.75" customHeight="1" x14ac:dyDescent="0.25">
      <c r="A28" s="221" t="s">
        <v>282</v>
      </c>
      <c r="B28" s="7" t="s">
        <v>261</v>
      </c>
      <c r="C28" s="177"/>
      <c r="D28" s="28"/>
      <c r="E28" s="28"/>
      <c r="F28" s="28"/>
      <c r="G28" s="28"/>
      <c r="H28" s="28"/>
      <c r="I28" s="28"/>
      <c r="J28" s="28"/>
      <c r="K28" s="28"/>
      <c r="L28" s="145"/>
      <c r="M28" s="268"/>
      <c r="N28" s="91"/>
      <c r="O28" s="158">
        <v>17000</v>
      </c>
      <c r="P28" s="91"/>
      <c r="Q28" s="154"/>
      <c r="R28" s="9"/>
      <c r="S28" s="9"/>
      <c r="T28" s="9"/>
      <c r="U28" s="198"/>
      <c r="V28" s="192"/>
      <c r="W28" s="92"/>
      <c r="X28" s="92"/>
      <c r="Y28" s="92"/>
      <c r="Z28" s="92"/>
      <c r="AA28" s="92"/>
      <c r="AB28" s="92"/>
      <c r="AC28" s="92"/>
      <c r="AD28" s="92"/>
      <c r="AE28" s="92"/>
      <c r="AF28" s="92"/>
      <c r="AG28" s="92"/>
      <c r="AH28" s="92"/>
      <c r="AI28" s="213"/>
      <c r="AJ28" s="214"/>
      <c r="AK28" s="92"/>
      <c r="AL28" s="92"/>
      <c r="AM28" s="92"/>
      <c r="AN28" s="92"/>
      <c r="AO28" s="166"/>
      <c r="AP28" s="92"/>
      <c r="AQ28" s="99">
        <v>17000</v>
      </c>
      <c r="AR28" s="99"/>
      <c r="AS28" s="99"/>
      <c r="AT28" s="99">
        <v>17000</v>
      </c>
      <c r="AU28" s="92"/>
      <c r="AV28" s="92"/>
      <c r="AW28" s="92"/>
      <c r="AX28" s="92"/>
      <c r="AY28" s="213"/>
      <c r="AZ28" s="170">
        <f t="shared" si="1"/>
        <v>51000</v>
      </c>
      <c r="BA28" s="98"/>
      <c r="BB28"/>
      <c r="BC28"/>
      <c r="BD28"/>
      <c r="BE28"/>
      <c r="BF28"/>
      <c r="BG28"/>
      <c r="BH28"/>
      <c r="BI28"/>
      <c r="BJ28"/>
      <c r="BK28"/>
      <c r="BL28"/>
    </row>
    <row r="29" spans="1:64" s="3" customFormat="1" ht="30" customHeight="1" x14ac:dyDescent="0.25">
      <c r="A29" s="221" t="s">
        <v>268</v>
      </c>
      <c r="B29" s="7" t="s">
        <v>261</v>
      </c>
      <c r="C29" s="177"/>
      <c r="D29" s="28"/>
      <c r="E29" s="28"/>
      <c r="F29" s="28"/>
      <c r="G29" s="28"/>
      <c r="H29" s="28"/>
      <c r="I29" s="28"/>
      <c r="J29" s="28"/>
      <c r="K29" s="28"/>
      <c r="L29" s="145"/>
      <c r="M29" s="268"/>
      <c r="N29" s="91"/>
      <c r="O29" s="91"/>
      <c r="P29" s="91"/>
      <c r="Q29" s="154"/>
      <c r="R29" s="9"/>
      <c r="S29" s="9"/>
      <c r="T29" s="9"/>
      <c r="U29" s="198"/>
      <c r="V29" s="192"/>
      <c r="W29" s="92"/>
      <c r="X29" s="92"/>
      <c r="Y29" s="92"/>
      <c r="Z29" s="92"/>
      <c r="AA29" s="92"/>
      <c r="AB29" s="92"/>
      <c r="AC29" s="92"/>
      <c r="AD29" s="92"/>
      <c r="AE29" s="92"/>
      <c r="AF29" s="92"/>
      <c r="AG29" s="92"/>
      <c r="AH29" s="92"/>
      <c r="AI29" s="213"/>
      <c r="AJ29" s="214"/>
      <c r="AK29" s="92"/>
      <c r="AL29" s="92"/>
      <c r="AM29" s="92"/>
      <c r="AN29" s="92"/>
      <c r="AO29" s="166"/>
      <c r="AP29" s="92"/>
      <c r="AQ29" s="92"/>
      <c r="AR29" s="92"/>
      <c r="AS29" s="92"/>
      <c r="AT29" s="92"/>
      <c r="AU29" s="92"/>
      <c r="AV29" s="92"/>
      <c r="AW29" s="92"/>
      <c r="AX29" s="92"/>
      <c r="AY29" s="213"/>
      <c r="AZ29" s="170">
        <f t="shared" si="1"/>
        <v>0</v>
      </c>
      <c r="BA29" s="98"/>
      <c r="BB29"/>
      <c r="BC29"/>
      <c r="BD29"/>
      <c r="BE29"/>
      <c r="BF29"/>
      <c r="BG29"/>
      <c r="BH29"/>
      <c r="BI29"/>
      <c r="BJ29"/>
      <c r="BK29"/>
      <c r="BL29"/>
    </row>
    <row r="30" spans="1:64" s="3" customFormat="1" ht="30" customHeight="1" x14ac:dyDescent="0.25">
      <c r="A30" s="221" t="s">
        <v>269</v>
      </c>
      <c r="B30" s="7" t="s">
        <v>261</v>
      </c>
      <c r="C30" s="177"/>
      <c r="D30" s="28"/>
      <c r="E30" s="28"/>
      <c r="F30" s="28"/>
      <c r="G30" s="28"/>
      <c r="H30" s="28"/>
      <c r="I30" s="28"/>
      <c r="J30" s="28"/>
      <c r="K30" s="28"/>
      <c r="L30" s="145"/>
      <c r="M30" s="268"/>
      <c r="N30" s="91"/>
      <c r="O30" s="91"/>
      <c r="P30" s="91"/>
      <c r="Q30" s="154"/>
      <c r="R30" s="9"/>
      <c r="S30" s="9"/>
      <c r="T30" s="9"/>
      <c r="U30" s="198"/>
      <c r="V30" s="192"/>
      <c r="W30" s="92"/>
      <c r="X30" s="92"/>
      <c r="Y30" s="92"/>
      <c r="Z30" s="92"/>
      <c r="AA30" s="92"/>
      <c r="AB30" s="92"/>
      <c r="AC30" s="92"/>
      <c r="AD30" s="92"/>
      <c r="AE30" s="92"/>
      <c r="AF30" s="92"/>
      <c r="AG30" s="92"/>
      <c r="AH30" s="92"/>
      <c r="AI30" s="213"/>
      <c r="AJ30" s="214"/>
      <c r="AK30" s="92"/>
      <c r="AL30" s="92"/>
      <c r="AM30" s="92"/>
      <c r="AN30" s="92"/>
      <c r="AO30" s="166"/>
      <c r="AP30" s="92"/>
      <c r="AQ30" s="92"/>
      <c r="AR30" s="92"/>
      <c r="AS30" s="92"/>
      <c r="AT30" s="92"/>
      <c r="AU30" s="92"/>
      <c r="AV30" s="92"/>
      <c r="AW30" s="92"/>
      <c r="AX30" s="92"/>
      <c r="AY30" s="213"/>
      <c r="AZ30" s="170">
        <f t="shared" si="1"/>
        <v>0</v>
      </c>
      <c r="BA30" s="98"/>
      <c r="BB30"/>
      <c r="BC30"/>
      <c r="BD30"/>
      <c r="BE30"/>
      <c r="BF30"/>
      <c r="BG30"/>
      <c r="BH30"/>
      <c r="BI30"/>
      <c r="BJ30"/>
      <c r="BK30"/>
      <c r="BL30"/>
    </row>
    <row r="31" spans="1:64" s="3" customFormat="1" ht="30" customHeight="1" x14ac:dyDescent="0.25">
      <c r="A31" s="221" t="s">
        <v>280</v>
      </c>
      <c r="B31" s="7"/>
      <c r="C31" s="181">
        <v>45000</v>
      </c>
      <c r="D31" s="28"/>
      <c r="E31" s="28"/>
      <c r="F31" s="28"/>
      <c r="G31" s="28"/>
      <c r="H31" s="28"/>
      <c r="I31" s="28"/>
      <c r="J31" s="28"/>
      <c r="K31" s="28"/>
      <c r="L31" s="145"/>
      <c r="M31" s="268"/>
      <c r="N31" s="91"/>
      <c r="O31" s="91"/>
      <c r="P31" s="91"/>
      <c r="Q31" s="154"/>
      <c r="R31" s="9"/>
      <c r="S31" s="9"/>
      <c r="T31" s="9"/>
      <c r="U31" s="198"/>
      <c r="V31" s="192"/>
      <c r="W31" s="92"/>
      <c r="X31" s="92"/>
      <c r="Y31" s="92"/>
      <c r="Z31" s="92"/>
      <c r="AA31" s="92"/>
      <c r="AB31" s="92"/>
      <c r="AC31" s="92"/>
      <c r="AD31" s="92"/>
      <c r="AE31" s="92"/>
      <c r="AF31" s="92"/>
      <c r="AG31" s="92"/>
      <c r="AH31" s="92"/>
      <c r="AI31" s="213"/>
      <c r="AJ31" s="214"/>
      <c r="AK31" s="92"/>
      <c r="AL31" s="92"/>
      <c r="AM31" s="92"/>
      <c r="AN31" s="92"/>
      <c r="AO31" s="166"/>
      <c r="AP31" s="92"/>
      <c r="AQ31" s="92"/>
      <c r="AR31" s="92"/>
      <c r="AS31" s="92"/>
      <c r="AT31" s="92"/>
      <c r="AU31" s="92"/>
      <c r="AV31" s="92"/>
      <c r="AW31" s="92"/>
      <c r="AX31" s="92"/>
      <c r="AY31" s="213"/>
      <c r="AZ31" s="170">
        <f t="shared" si="1"/>
        <v>45000</v>
      </c>
      <c r="BA31" s="98"/>
      <c r="BB31"/>
      <c r="BC31"/>
      <c r="BD31"/>
      <c r="BE31"/>
      <c r="BF31"/>
      <c r="BG31"/>
      <c r="BH31"/>
      <c r="BI31"/>
      <c r="BJ31"/>
      <c r="BK31"/>
      <c r="BL31"/>
    </row>
    <row r="32" spans="1:64" s="3" customFormat="1" ht="30" customHeight="1" x14ac:dyDescent="0.25">
      <c r="A32" s="221" t="s">
        <v>281</v>
      </c>
      <c r="B32" s="7"/>
      <c r="C32" s="181">
        <v>1821.03</v>
      </c>
      <c r="D32" s="28"/>
      <c r="E32" s="28"/>
      <c r="F32" s="28"/>
      <c r="G32" s="28"/>
      <c r="H32" s="28"/>
      <c r="I32" s="28"/>
      <c r="J32" s="28"/>
      <c r="K32" s="28"/>
      <c r="L32" s="145"/>
      <c r="M32" s="268"/>
      <c r="N32" s="91"/>
      <c r="O32" s="91"/>
      <c r="P32" s="91"/>
      <c r="Q32" s="154"/>
      <c r="R32" s="9"/>
      <c r="S32" s="9"/>
      <c r="T32" s="9"/>
      <c r="U32" s="198"/>
      <c r="V32" s="192"/>
      <c r="W32" s="92"/>
      <c r="X32" s="92"/>
      <c r="Y32" s="92"/>
      <c r="Z32" s="92"/>
      <c r="AA32" s="92"/>
      <c r="AB32" s="92"/>
      <c r="AC32" s="92"/>
      <c r="AD32" s="92"/>
      <c r="AE32" s="92"/>
      <c r="AF32" s="92"/>
      <c r="AG32" s="92"/>
      <c r="AH32" s="92"/>
      <c r="AI32" s="213"/>
      <c r="AJ32" s="214"/>
      <c r="AK32" s="92"/>
      <c r="AL32" s="92"/>
      <c r="AM32" s="92"/>
      <c r="AN32" s="92"/>
      <c r="AO32" s="166"/>
      <c r="AP32" s="92"/>
      <c r="AQ32" s="92"/>
      <c r="AR32" s="92"/>
      <c r="AS32" s="92"/>
      <c r="AT32" s="92"/>
      <c r="AU32" s="92"/>
      <c r="AV32" s="92"/>
      <c r="AW32" s="92"/>
      <c r="AX32" s="92"/>
      <c r="AY32" s="213"/>
      <c r="AZ32" s="170">
        <f t="shared" si="1"/>
        <v>1821.03</v>
      </c>
      <c r="BA32" s="98"/>
      <c r="BB32"/>
      <c r="BC32"/>
      <c r="BD32"/>
      <c r="BE32"/>
      <c r="BF32"/>
      <c r="BG32"/>
      <c r="BH32"/>
      <c r="BI32"/>
      <c r="BJ32"/>
      <c r="BK32"/>
      <c r="BL32"/>
    </row>
    <row r="33" spans="1:64" s="3" customFormat="1" ht="57.75" customHeight="1" x14ac:dyDescent="0.25">
      <c r="A33" s="221" t="s">
        <v>262</v>
      </c>
      <c r="B33" s="7" t="s">
        <v>261</v>
      </c>
      <c r="C33" s="177"/>
      <c r="D33" s="28"/>
      <c r="E33" s="28"/>
      <c r="F33" s="28"/>
      <c r="G33" s="28"/>
      <c r="H33" s="28"/>
      <c r="I33" s="28"/>
      <c r="J33" s="28"/>
      <c r="K33" s="28"/>
      <c r="L33" s="145"/>
      <c r="M33" s="268"/>
      <c r="N33" s="91"/>
      <c r="O33" s="91"/>
      <c r="P33" s="91"/>
      <c r="Q33" s="154"/>
      <c r="R33" s="9"/>
      <c r="S33" s="9"/>
      <c r="T33" s="9"/>
      <c r="U33" s="198"/>
      <c r="V33" s="192"/>
      <c r="W33" s="92"/>
      <c r="X33" s="92"/>
      <c r="Y33" s="92"/>
      <c r="Z33" s="92"/>
      <c r="AA33" s="92"/>
      <c r="AB33" s="92"/>
      <c r="AC33" s="92"/>
      <c r="AD33" s="92"/>
      <c r="AE33" s="92"/>
      <c r="AF33" s="92"/>
      <c r="AG33" s="92"/>
      <c r="AH33" s="92"/>
      <c r="AI33" s="213"/>
      <c r="AJ33" s="214"/>
      <c r="AK33" s="92"/>
      <c r="AL33" s="92"/>
      <c r="AM33" s="92"/>
      <c r="AN33" s="92"/>
      <c r="AO33" s="168">
        <v>50000</v>
      </c>
      <c r="AP33" s="92"/>
      <c r="AQ33" s="92"/>
      <c r="AR33" s="92"/>
      <c r="AS33" s="92"/>
      <c r="AT33" s="92"/>
      <c r="AU33" s="92"/>
      <c r="AV33" s="92"/>
      <c r="AW33" s="92"/>
      <c r="AX33" s="92"/>
      <c r="AY33" s="213"/>
      <c r="AZ33" s="170">
        <f t="shared" si="1"/>
        <v>50000</v>
      </c>
      <c r="BA33" s="98"/>
      <c r="BB33"/>
      <c r="BC33"/>
      <c r="BD33"/>
      <c r="BE33"/>
      <c r="BF33"/>
      <c r="BG33"/>
      <c r="BH33"/>
      <c r="BI33"/>
      <c r="BJ33"/>
      <c r="BK33"/>
      <c r="BL33"/>
    </row>
    <row r="34" spans="1:64" s="3" customFormat="1" ht="51" customHeight="1" x14ac:dyDescent="0.25">
      <c r="A34" s="221" t="s">
        <v>263</v>
      </c>
      <c r="B34" s="7" t="s">
        <v>261</v>
      </c>
      <c r="C34" s="177"/>
      <c r="D34" s="28"/>
      <c r="E34" s="28"/>
      <c r="F34" s="28"/>
      <c r="G34" s="28"/>
      <c r="H34" s="28"/>
      <c r="I34" s="28"/>
      <c r="J34" s="28"/>
      <c r="K34" s="28"/>
      <c r="L34" s="145"/>
      <c r="M34" s="268"/>
      <c r="N34" s="91"/>
      <c r="O34" s="91"/>
      <c r="P34" s="160">
        <v>50000</v>
      </c>
      <c r="Q34" s="154"/>
      <c r="R34" s="9"/>
      <c r="S34" s="9"/>
      <c r="T34" s="9"/>
      <c r="U34" s="198"/>
      <c r="V34" s="192"/>
      <c r="W34" s="92"/>
      <c r="X34" s="92"/>
      <c r="Y34" s="92"/>
      <c r="Z34" s="92"/>
      <c r="AA34" s="92"/>
      <c r="AB34" s="92"/>
      <c r="AC34" s="92"/>
      <c r="AD34" s="92"/>
      <c r="AE34" s="92"/>
      <c r="AF34" s="92"/>
      <c r="AG34" s="92"/>
      <c r="AH34" s="92"/>
      <c r="AI34" s="213"/>
      <c r="AJ34" s="214"/>
      <c r="AK34" s="92"/>
      <c r="AL34" s="92"/>
      <c r="AM34" s="92"/>
      <c r="AN34" s="92"/>
      <c r="AO34" s="218"/>
      <c r="AP34" s="92"/>
      <c r="AQ34" s="92"/>
      <c r="AR34" s="92"/>
      <c r="AS34" s="92"/>
      <c r="AT34" s="92"/>
      <c r="AU34" s="92"/>
      <c r="AV34" s="92"/>
      <c r="AW34" s="92"/>
      <c r="AX34" s="92"/>
      <c r="AY34" s="213"/>
      <c r="AZ34" s="170">
        <f t="shared" si="1"/>
        <v>50000</v>
      </c>
      <c r="BA34" s="98"/>
      <c r="BB34"/>
      <c r="BC34"/>
      <c r="BD34"/>
      <c r="BE34"/>
      <c r="BF34"/>
      <c r="BG34"/>
      <c r="BH34"/>
      <c r="BI34"/>
      <c r="BJ34"/>
      <c r="BK34"/>
      <c r="BL34"/>
    </row>
    <row r="35" spans="1:64" s="3" customFormat="1" ht="30" customHeight="1" x14ac:dyDescent="0.25">
      <c r="A35" s="221" t="s">
        <v>278</v>
      </c>
      <c r="B35" s="7" t="s">
        <v>261</v>
      </c>
      <c r="C35" s="177"/>
      <c r="D35" s="28"/>
      <c r="E35" s="28"/>
      <c r="F35" s="28"/>
      <c r="G35" s="28"/>
      <c r="H35" s="28"/>
      <c r="I35" s="28"/>
      <c r="J35" s="28"/>
      <c r="K35" s="28"/>
      <c r="L35" s="145"/>
      <c r="M35" s="268"/>
      <c r="N35" s="91"/>
      <c r="O35" s="91"/>
      <c r="P35" s="91"/>
      <c r="Q35" s="154"/>
      <c r="R35" s="9"/>
      <c r="S35" s="9"/>
      <c r="T35" s="9"/>
      <c r="U35" s="198"/>
      <c r="V35" s="192"/>
      <c r="W35" s="92"/>
      <c r="X35" s="92"/>
      <c r="Y35" s="92"/>
      <c r="Z35" s="92"/>
      <c r="AA35" s="92"/>
      <c r="AB35" s="92"/>
      <c r="AC35" s="92"/>
      <c r="AD35" s="92"/>
      <c r="AE35" s="92"/>
      <c r="AF35" s="92"/>
      <c r="AG35" s="92"/>
      <c r="AH35" s="92"/>
      <c r="AI35" s="213"/>
      <c r="AJ35" s="214"/>
      <c r="AK35" s="92"/>
      <c r="AL35" s="92"/>
      <c r="AM35" s="92"/>
      <c r="AN35" s="92"/>
      <c r="AO35" s="168">
        <v>100000</v>
      </c>
      <c r="AP35" s="92"/>
      <c r="AQ35" s="92"/>
      <c r="AR35" s="92"/>
      <c r="AS35" s="92"/>
      <c r="AT35" s="92"/>
      <c r="AU35" s="92"/>
      <c r="AV35" s="92"/>
      <c r="AW35" s="92"/>
      <c r="AX35" s="92"/>
      <c r="AY35" s="213"/>
      <c r="AZ35" s="170">
        <f t="shared" si="1"/>
        <v>100000</v>
      </c>
      <c r="BA35" s="98"/>
      <c r="BB35"/>
      <c r="BC35"/>
      <c r="BD35"/>
      <c r="BE35"/>
      <c r="BF35"/>
      <c r="BG35"/>
      <c r="BH35"/>
      <c r="BI35"/>
      <c r="BJ35"/>
      <c r="BK35"/>
      <c r="BL35"/>
    </row>
    <row r="36" spans="1:64" s="3" customFormat="1" ht="53.25" customHeight="1" x14ac:dyDescent="0.25">
      <c r="A36" s="221" t="s">
        <v>279</v>
      </c>
      <c r="B36" s="7" t="s">
        <v>261</v>
      </c>
      <c r="C36" s="182">
        <v>60000</v>
      </c>
      <c r="D36" s="28"/>
      <c r="E36" s="28"/>
      <c r="F36" s="28"/>
      <c r="G36" s="28"/>
      <c r="H36" s="28"/>
      <c r="I36" s="28"/>
      <c r="J36" s="28"/>
      <c r="K36" s="28"/>
      <c r="L36" s="145"/>
      <c r="M36" s="268"/>
      <c r="N36" s="91"/>
      <c r="O36" s="91"/>
      <c r="P36" s="91"/>
      <c r="Q36" s="154"/>
      <c r="R36" s="9"/>
      <c r="S36" s="9"/>
      <c r="T36" s="9"/>
      <c r="U36" s="198"/>
      <c r="V36" s="192"/>
      <c r="W36" s="92"/>
      <c r="X36" s="92"/>
      <c r="Y36" s="92"/>
      <c r="Z36" s="92"/>
      <c r="AA36" s="92"/>
      <c r="AB36" s="92"/>
      <c r="AC36" s="92"/>
      <c r="AD36" s="92"/>
      <c r="AE36" s="92"/>
      <c r="AF36" s="92"/>
      <c r="AG36" s="92"/>
      <c r="AH36" s="92"/>
      <c r="AI36" s="213"/>
      <c r="AJ36" s="214"/>
      <c r="AK36" s="92"/>
      <c r="AL36" s="92"/>
      <c r="AM36" s="92"/>
      <c r="AN36" s="92"/>
      <c r="AO36" s="167"/>
      <c r="AP36" s="92"/>
      <c r="AQ36" s="92"/>
      <c r="AR36" s="92"/>
      <c r="AS36" s="92"/>
      <c r="AT36" s="92"/>
      <c r="AU36" s="92"/>
      <c r="AV36" s="92"/>
      <c r="AW36" s="92"/>
      <c r="AX36" s="92"/>
      <c r="AY36" s="213"/>
      <c r="AZ36" s="170">
        <f t="shared" si="1"/>
        <v>60000</v>
      </c>
      <c r="BA36" s="98"/>
      <c r="BB36"/>
      <c r="BC36"/>
      <c r="BD36"/>
      <c r="BE36"/>
      <c r="BF36"/>
      <c r="BG36"/>
      <c r="BH36"/>
      <c r="BI36"/>
      <c r="BJ36"/>
      <c r="BK36"/>
      <c r="BL36"/>
    </row>
    <row r="37" spans="1:64" s="3" customFormat="1" ht="48" customHeight="1" x14ac:dyDescent="0.25">
      <c r="A37" s="221" t="s">
        <v>283</v>
      </c>
      <c r="B37" s="7" t="s">
        <v>265</v>
      </c>
      <c r="C37" s="183">
        <v>6250</v>
      </c>
      <c r="D37" s="28"/>
      <c r="E37" s="28"/>
      <c r="F37" s="28"/>
      <c r="G37" s="28"/>
      <c r="H37" s="28"/>
      <c r="I37" s="28"/>
      <c r="J37" s="28"/>
      <c r="K37" s="28"/>
      <c r="L37" s="145"/>
      <c r="M37" s="268"/>
      <c r="N37" s="91"/>
      <c r="O37" s="91"/>
      <c r="P37" s="91"/>
      <c r="Q37" s="154"/>
      <c r="R37" s="9"/>
      <c r="S37" s="9"/>
      <c r="T37" s="9"/>
      <c r="U37" s="198"/>
      <c r="V37" s="192"/>
      <c r="W37" s="92"/>
      <c r="X37" s="92"/>
      <c r="Y37" s="92"/>
      <c r="Z37" s="92"/>
      <c r="AA37" s="92"/>
      <c r="AB37" s="92"/>
      <c r="AC37" s="92"/>
      <c r="AD37" s="92"/>
      <c r="AE37" s="92"/>
      <c r="AF37" s="92"/>
      <c r="AG37" s="92"/>
      <c r="AH37" s="92"/>
      <c r="AI37" s="213"/>
      <c r="AJ37" s="214"/>
      <c r="AK37" s="92"/>
      <c r="AL37" s="92"/>
      <c r="AM37" s="92"/>
      <c r="AN37" s="92"/>
      <c r="AO37" s="167"/>
      <c r="AP37" s="92"/>
      <c r="AQ37" s="92"/>
      <c r="AR37" s="92"/>
      <c r="AS37" s="92"/>
      <c r="AT37" s="92"/>
      <c r="AU37" s="92"/>
      <c r="AV37" s="92"/>
      <c r="AW37" s="92"/>
      <c r="AX37" s="92"/>
      <c r="AY37" s="213"/>
      <c r="AZ37" s="170">
        <f t="shared" si="1"/>
        <v>6250</v>
      </c>
      <c r="BA37" s="98"/>
      <c r="BB37"/>
      <c r="BC37"/>
      <c r="BD37"/>
      <c r="BE37"/>
      <c r="BF37"/>
      <c r="BG37"/>
      <c r="BH37"/>
      <c r="BI37"/>
      <c r="BJ37"/>
      <c r="BK37"/>
      <c r="BL37"/>
    </row>
    <row r="38" spans="1:64" s="3" customFormat="1" ht="43.5" customHeight="1" thickBot="1" x14ac:dyDescent="0.3">
      <c r="A38" s="221" t="s">
        <v>284</v>
      </c>
      <c r="B38" s="7" t="s">
        <v>266</v>
      </c>
      <c r="C38" s="184">
        <v>7500</v>
      </c>
      <c r="D38" s="185"/>
      <c r="E38" s="185"/>
      <c r="F38" s="185"/>
      <c r="G38" s="185"/>
      <c r="H38" s="185"/>
      <c r="I38" s="185"/>
      <c r="J38" s="185"/>
      <c r="K38" s="185"/>
      <c r="L38" s="262"/>
      <c r="M38" s="272"/>
      <c r="N38" s="201"/>
      <c r="O38" s="201"/>
      <c r="P38" s="201"/>
      <c r="Q38" s="202"/>
      <c r="R38" s="203"/>
      <c r="S38" s="203"/>
      <c r="T38" s="203"/>
      <c r="U38" s="204"/>
      <c r="V38" s="229"/>
      <c r="W38" s="216"/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7"/>
      <c r="AJ38" s="215"/>
      <c r="AK38" s="216"/>
      <c r="AL38" s="216"/>
      <c r="AM38" s="216"/>
      <c r="AN38" s="216"/>
      <c r="AO38" s="219"/>
      <c r="AP38" s="216"/>
      <c r="AQ38" s="216"/>
      <c r="AR38" s="216"/>
      <c r="AS38" s="216"/>
      <c r="AT38" s="216"/>
      <c r="AU38" s="216"/>
      <c r="AV38" s="216"/>
      <c r="AW38" s="216"/>
      <c r="AX38" s="216"/>
      <c r="AY38" s="217"/>
      <c r="AZ38" s="172">
        <f t="shared" si="1"/>
        <v>7500</v>
      </c>
      <c r="BA38" s="98"/>
      <c r="BB38"/>
      <c r="BC38"/>
      <c r="BD38"/>
      <c r="BE38"/>
      <c r="BF38"/>
      <c r="BG38"/>
      <c r="BH38"/>
      <c r="BI38"/>
      <c r="BJ38"/>
      <c r="BK38"/>
      <c r="BL38"/>
    </row>
    <row r="40" spans="1:64" ht="30.75" customHeight="1" x14ac:dyDescent="0.25">
      <c r="D40" s="298"/>
      <c r="E40" s="298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98"/>
    </row>
    <row r="41" spans="1:64" x14ac:dyDescent="0.25">
      <c r="U41"/>
    </row>
    <row r="42" spans="1:64" x14ac:dyDescent="0.25">
      <c r="H42" s="2"/>
    </row>
    <row r="43" spans="1:64" x14ac:dyDescent="0.25">
      <c r="H43">
        <f>SUM(M47)</f>
        <v>0</v>
      </c>
    </row>
    <row r="44" spans="1:64" x14ac:dyDescent="0.25">
      <c r="B44" s="1"/>
      <c r="C44" s="1"/>
      <c r="L44" s="2"/>
    </row>
    <row r="46" spans="1:64" x14ac:dyDescent="0.25">
      <c r="E46" s="2"/>
      <c r="F46" s="2"/>
      <c r="L46" s="4"/>
    </row>
  </sheetData>
  <mergeCells count="37">
    <mergeCell ref="AT10:AY10"/>
    <mergeCell ref="AJ10:AS10"/>
    <mergeCell ref="V10:AI10"/>
    <mergeCell ref="N10:U10"/>
    <mergeCell ref="C10:L10"/>
    <mergeCell ref="D15:E15"/>
    <mergeCell ref="AZ2:AZ4"/>
    <mergeCell ref="D40:E40"/>
    <mergeCell ref="D19:E19"/>
    <mergeCell ref="D22:E22"/>
    <mergeCell ref="D7:E7"/>
    <mergeCell ref="D11:E11"/>
    <mergeCell ref="D9:E9"/>
    <mergeCell ref="D8:E8"/>
    <mergeCell ref="D12:E12"/>
    <mergeCell ref="D13:E13"/>
    <mergeCell ref="D14:E14"/>
    <mergeCell ref="D6:E6"/>
    <mergeCell ref="J3:M3"/>
    <mergeCell ref="AT3:AY3"/>
    <mergeCell ref="V3:AB3"/>
    <mergeCell ref="D16:E16"/>
    <mergeCell ref="D17:E17"/>
    <mergeCell ref="D18:E18"/>
    <mergeCell ref="AJ3:AS3"/>
    <mergeCell ref="C1:U1"/>
    <mergeCell ref="V1:AY1"/>
    <mergeCell ref="C4:L4"/>
    <mergeCell ref="M4:U4"/>
    <mergeCell ref="V4:AI4"/>
    <mergeCell ref="AJ4:AY4"/>
    <mergeCell ref="D2:E2"/>
    <mergeCell ref="AC3:AD3"/>
    <mergeCell ref="AE3:AI3"/>
    <mergeCell ref="N3:U3"/>
    <mergeCell ref="D3:E3"/>
    <mergeCell ref="F3:H3"/>
  </mergeCells>
  <phoneticPr fontId="20" type="noConversion"/>
  <pageMargins left="0" right="0" top="0" bottom="0" header="0" footer="0"/>
  <pageSetup paperSize="8" scale="56" fitToWidth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96C46F-F623-426D-973B-175529C56C1F}">
  <sheetPr>
    <pageSetUpPr fitToPage="1"/>
  </sheetPr>
  <dimension ref="A1:AJ53"/>
  <sheetViews>
    <sheetView zoomScaleNormal="100" workbookViewId="0">
      <pane ySplit="3" topLeftCell="A4" activePane="bottomLeft" state="frozen"/>
      <selection pane="bottomLeft" activeCell="R8" sqref="R8"/>
    </sheetView>
  </sheetViews>
  <sheetFormatPr defaultRowHeight="15" x14ac:dyDescent="0.25"/>
  <cols>
    <col min="1" max="1" width="21.140625" customWidth="1"/>
    <col min="2" max="2" width="10.42578125" customWidth="1"/>
    <col min="3" max="3" width="12.28515625" style="3" customWidth="1"/>
    <col min="4" max="16" width="10.7109375" style="3" customWidth="1"/>
    <col min="17" max="17" width="14.42578125" style="3" customWidth="1"/>
    <col min="18" max="18" width="21.42578125" style="3" customWidth="1"/>
  </cols>
  <sheetData>
    <row r="1" spans="1:36" ht="24" customHeight="1" x14ac:dyDescent="0.25">
      <c r="A1" s="318" t="s">
        <v>235</v>
      </c>
      <c r="B1" s="319"/>
      <c r="C1" s="319"/>
      <c r="D1" s="319"/>
      <c r="E1" s="319"/>
      <c r="F1" s="319"/>
      <c r="G1" s="319"/>
      <c r="H1" s="319"/>
      <c r="I1" s="319"/>
      <c r="J1" s="319"/>
      <c r="K1" s="319"/>
      <c r="L1" s="319"/>
      <c r="M1" s="319"/>
      <c r="N1" s="319"/>
      <c r="O1" s="319"/>
      <c r="P1" s="319"/>
      <c r="Q1" s="319"/>
      <c r="R1" s="320"/>
    </row>
    <row r="2" spans="1:36" ht="13.5" customHeight="1" thickBot="1" x14ac:dyDescent="0.3">
      <c r="A2" s="321"/>
      <c r="B2" s="322"/>
      <c r="C2" s="322"/>
      <c r="D2" s="322"/>
      <c r="E2" s="322"/>
      <c r="F2" s="322"/>
      <c r="G2" s="322"/>
      <c r="H2" s="322"/>
      <c r="I2" s="322"/>
      <c r="J2" s="322"/>
      <c r="K2" s="322"/>
      <c r="L2" s="322"/>
      <c r="M2" s="322"/>
      <c r="N2" s="322"/>
      <c r="O2" s="322"/>
      <c r="P2" s="322"/>
      <c r="Q2" s="322"/>
      <c r="R2" s="323"/>
    </row>
    <row r="3" spans="1:36" ht="39" customHeight="1" x14ac:dyDescent="0.25">
      <c r="A3" s="10"/>
      <c r="B3" s="79" t="s">
        <v>2</v>
      </c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39"/>
      <c r="Q3" s="139"/>
      <c r="R3" s="139"/>
    </row>
    <row r="4" spans="1:36" ht="39" customHeight="1" x14ac:dyDescent="0.25">
      <c r="A4" s="10"/>
      <c r="B4" s="79"/>
      <c r="C4" s="142" t="s">
        <v>236</v>
      </c>
      <c r="D4" s="142" t="s">
        <v>238</v>
      </c>
      <c r="E4" s="142" t="s">
        <v>239</v>
      </c>
      <c r="F4" s="142" t="s">
        <v>240</v>
      </c>
      <c r="G4" s="142" t="s">
        <v>242</v>
      </c>
      <c r="H4" s="142" t="s">
        <v>243</v>
      </c>
      <c r="I4" s="142" t="s">
        <v>245</v>
      </c>
      <c r="J4" s="142" t="s">
        <v>247</v>
      </c>
      <c r="K4" s="142" t="s">
        <v>248</v>
      </c>
      <c r="L4" s="142" t="s">
        <v>249</v>
      </c>
      <c r="M4" s="142" t="s">
        <v>251</v>
      </c>
      <c r="N4" s="142" t="s">
        <v>253</v>
      </c>
      <c r="O4" s="142" t="s">
        <v>254</v>
      </c>
      <c r="P4" s="142" t="s">
        <v>255</v>
      </c>
      <c r="Q4" s="142" t="s">
        <v>257</v>
      </c>
      <c r="R4" s="81" t="s">
        <v>73</v>
      </c>
    </row>
    <row r="5" spans="1:36" ht="39" customHeight="1" x14ac:dyDescent="0.25">
      <c r="A5" s="11" t="s">
        <v>1</v>
      </c>
      <c r="B5" s="80"/>
      <c r="C5" s="94" t="s">
        <v>237</v>
      </c>
      <c r="D5" s="94" t="s">
        <v>237</v>
      </c>
      <c r="E5" s="94" t="s">
        <v>237</v>
      </c>
      <c r="F5" s="94" t="s">
        <v>241</v>
      </c>
      <c r="G5" s="94" t="s">
        <v>246</v>
      </c>
      <c r="H5" s="94" t="s">
        <v>244</v>
      </c>
      <c r="I5" s="94" t="s">
        <v>246</v>
      </c>
      <c r="J5" s="93">
        <v>7</v>
      </c>
      <c r="K5" s="94" t="s">
        <v>273</v>
      </c>
      <c r="L5" s="94" t="s">
        <v>250</v>
      </c>
      <c r="M5" s="93">
        <v>7</v>
      </c>
      <c r="N5" s="94" t="s">
        <v>246</v>
      </c>
      <c r="O5" s="94" t="s">
        <v>237</v>
      </c>
      <c r="P5" s="94" t="s">
        <v>237</v>
      </c>
      <c r="Q5" s="94" t="s">
        <v>259</v>
      </c>
      <c r="R5" s="82"/>
    </row>
    <row r="6" spans="1:36" ht="39" customHeight="1" x14ac:dyDescent="0.25">
      <c r="A6" s="11" t="s">
        <v>13</v>
      </c>
      <c r="B6" s="80"/>
      <c r="C6" s="93">
        <v>4</v>
      </c>
      <c r="D6" s="93">
        <v>3</v>
      </c>
      <c r="E6" s="93">
        <v>3</v>
      </c>
      <c r="F6" s="93">
        <v>3</v>
      </c>
      <c r="G6" s="93">
        <v>3</v>
      </c>
      <c r="H6" s="93">
        <v>5</v>
      </c>
      <c r="I6" s="93">
        <v>6</v>
      </c>
      <c r="J6" s="94" t="s">
        <v>252</v>
      </c>
      <c r="K6" s="93">
        <v>2</v>
      </c>
      <c r="L6" s="93">
        <v>3</v>
      </c>
      <c r="M6" s="94" t="s">
        <v>252</v>
      </c>
      <c r="N6" s="93">
        <v>7</v>
      </c>
      <c r="O6" s="93">
        <v>5</v>
      </c>
      <c r="P6" s="94" t="s">
        <v>256</v>
      </c>
      <c r="Q6" s="94" t="s">
        <v>258</v>
      </c>
      <c r="R6" s="88">
        <f>SUM(C6:Q6)</f>
        <v>44</v>
      </c>
    </row>
    <row r="7" spans="1:36" s="3" customFormat="1" ht="30" customHeight="1" x14ac:dyDescent="0.25">
      <c r="A7" s="140" t="s">
        <v>12</v>
      </c>
      <c r="B7" s="95" t="s">
        <v>11</v>
      </c>
      <c r="C7" s="93">
        <v>93</v>
      </c>
      <c r="D7" s="93">
        <v>87</v>
      </c>
      <c r="E7" s="93">
        <v>91</v>
      </c>
      <c r="F7" s="93">
        <v>92</v>
      </c>
      <c r="G7" s="93">
        <v>79</v>
      </c>
      <c r="H7" s="93">
        <v>112</v>
      </c>
      <c r="I7" s="93">
        <v>189</v>
      </c>
      <c r="J7" s="93">
        <v>64</v>
      </c>
      <c r="K7" s="93">
        <v>119</v>
      </c>
      <c r="L7" s="93">
        <v>133</v>
      </c>
      <c r="M7" s="93">
        <v>84</v>
      </c>
      <c r="N7" s="93">
        <v>177</v>
      </c>
      <c r="O7" s="93">
        <v>191</v>
      </c>
      <c r="P7" s="93">
        <v>121</v>
      </c>
      <c r="Q7" s="93">
        <v>96</v>
      </c>
      <c r="R7" s="88">
        <f t="shared" ref="R7:R11" si="0">SUM(C7:Q7)</f>
        <v>1728</v>
      </c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</row>
    <row r="8" spans="1:36" s="3" customFormat="1" ht="30" customHeight="1" x14ac:dyDescent="0.25">
      <c r="A8" s="140" t="s">
        <v>267</v>
      </c>
      <c r="B8" s="95" t="s">
        <v>14</v>
      </c>
      <c r="C8" s="91">
        <v>7541.94</v>
      </c>
      <c r="D8" s="91">
        <v>6155.46</v>
      </c>
      <c r="E8" s="91">
        <v>6445.57</v>
      </c>
      <c r="F8" s="91">
        <v>6096.68</v>
      </c>
      <c r="G8" s="91">
        <v>8119.08</v>
      </c>
      <c r="H8" s="91">
        <v>10954</v>
      </c>
      <c r="I8" s="91">
        <v>12401.7</v>
      </c>
      <c r="J8" s="91">
        <v>5504.78</v>
      </c>
      <c r="K8" s="91">
        <v>9005.2999999999993</v>
      </c>
      <c r="L8" s="91">
        <v>10915.48</v>
      </c>
      <c r="M8" s="91">
        <v>7380.54</v>
      </c>
      <c r="N8" s="91">
        <v>13707.69</v>
      </c>
      <c r="O8" s="91">
        <v>15449.29</v>
      </c>
      <c r="P8" s="91">
        <v>12061.42</v>
      </c>
      <c r="Q8" s="91">
        <v>9852.61</v>
      </c>
      <c r="R8" s="89">
        <f t="shared" si="0"/>
        <v>141591.54000000004</v>
      </c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</row>
    <row r="9" spans="1:36" s="3" customFormat="1" ht="30" customHeight="1" x14ac:dyDescent="0.25">
      <c r="A9" s="141" t="s">
        <v>225</v>
      </c>
      <c r="B9" s="95" t="s">
        <v>14</v>
      </c>
      <c r="C9" s="91">
        <v>6168.3</v>
      </c>
      <c r="D9" s="91">
        <v>5020.91</v>
      </c>
      <c r="E9" s="91">
        <v>5252.84</v>
      </c>
      <c r="F9" s="91">
        <v>4736.18</v>
      </c>
      <c r="G9" s="91">
        <v>5672.58</v>
      </c>
      <c r="H9" s="91">
        <v>8264</v>
      </c>
      <c r="I9" s="91">
        <v>9298.6</v>
      </c>
      <c r="J9" s="91">
        <v>3955.3</v>
      </c>
      <c r="K9" s="91">
        <v>7195.44</v>
      </c>
      <c r="L9" s="91">
        <v>8446.74</v>
      </c>
      <c r="M9" s="91">
        <v>5748.88</v>
      </c>
      <c r="N9" s="91">
        <v>10134.42</v>
      </c>
      <c r="O9" s="91">
        <v>12326.53</v>
      </c>
      <c r="P9" s="91">
        <v>9119.26</v>
      </c>
      <c r="Q9" s="91">
        <v>7561.49</v>
      </c>
      <c r="R9" s="89">
        <f t="shared" si="0"/>
        <v>108901.47</v>
      </c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</row>
    <row r="10" spans="1:36" s="3" customFormat="1" ht="40.5" customHeight="1" x14ac:dyDescent="0.25">
      <c r="A10" s="141" t="s">
        <v>15</v>
      </c>
      <c r="B10" s="95" t="s">
        <v>14</v>
      </c>
      <c r="C10" s="91">
        <v>509.09</v>
      </c>
      <c r="D10" s="91">
        <v>102.81</v>
      </c>
      <c r="E10" s="91">
        <v>122.15</v>
      </c>
      <c r="F10" s="91">
        <v>821.72</v>
      </c>
      <c r="G10" s="91">
        <v>166.62</v>
      </c>
      <c r="H10" s="91">
        <v>1004</v>
      </c>
      <c r="I10" s="91">
        <v>2414.46</v>
      </c>
      <c r="J10" s="91">
        <v>0</v>
      </c>
      <c r="K10" s="91">
        <v>424.75</v>
      </c>
      <c r="L10" s="91">
        <v>564.52</v>
      </c>
      <c r="M10" s="91">
        <v>0</v>
      </c>
      <c r="N10" s="91">
        <v>1088</v>
      </c>
      <c r="O10" s="91">
        <v>0</v>
      </c>
      <c r="P10" s="91">
        <v>1030.92</v>
      </c>
      <c r="Q10" s="91">
        <v>0</v>
      </c>
      <c r="R10" s="89">
        <f t="shared" si="0"/>
        <v>8249.0400000000009</v>
      </c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</row>
    <row r="11" spans="1:36" ht="30" x14ac:dyDescent="0.25">
      <c r="A11" s="26" t="s">
        <v>318</v>
      </c>
      <c r="B11" s="95" t="s">
        <v>319</v>
      </c>
      <c r="C11" s="143"/>
      <c r="D11" s="143"/>
      <c r="E11" s="143"/>
      <c r="F11" s="143"/>
      <c r="G11" s="144">
        <v>2800.22</v>
      </c>
      <c r="H11" s="144">
        <v>3384</v>
      </c>
      <c r="I11" s="144">
        <v>4665.3599999999997</v>
      </c>
      <c r="J11" s="144"/>
      <c r="K11" s="144"/>
      <c r="L11" s="144"/>
      <c r="M11" s="144"/>
      <c r="N11" s="144">
        <v>6573.54</v>
      </c>
      <c r="O11" s="144"/>
      <c r="P11" s="144"/>
      <c r="Q11" s="144">
        <v>2481.64</v>
      </c>
      <c r="R11" s="89">
        <f t="shared" si="0"/>
        <v>19904.759999999998</v>
      </c>
    </row>
    <row r="12" spans="1:36" x14ac:dyDescent="0.25"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</row>
    <row r="13" spans="1:36" x14ac:dyDescent="0.25"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</row>
    <row r="14" spans="1:36" x14ac:dyDescent="0.25"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</row>
    <row r="15" spans="1:36" x14ac:dyDescent="0.25"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</row>
    <row r="16" spans="1:36" x14ac:dyDescent="0.25"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</row>
    <row r="17" spans="2:22" x14ac:dyDescent="0.25"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</row>
    <row r="18" spans="2:22" x14ac:dyDescent="0.25"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</row>
    <row r="19" spans="2:22" x14ac:dyDescent="0.25"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</row>
    <row r="20" spans="2:22" x14ac:dyDescent="0.25"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</row>
    <row r="21" spans="2:22" x14ac:dyDescent="0.25"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</row>
    <row r="22" spans="2:22" x14ac:dyDescent="0.25"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</row>
    <row r="23" spans="2:22" x14ac:dyDescent="0.25"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</row>
    <row r="24" spans="2:22" x14ac:dyDescent="0.25"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</row>
    <row r="25" spans="2:22" x14ac:dyDescent="0.25"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</row>
    <row r="26" spans="2:22" x14ac:dyDescent="0.25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</row>
    <row r="27" spans="2:22" x14ac:dyDescent="0.25"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</row>
    <row r="28" spans="2:22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</row>
    <row r="29" spans="2:22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</row>
    <row r="30" spans="2:22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</row>
    <row r="31" spans="2:22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</row>
    <row r="32" spans="2:22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</row>
    <row r="33" spans="2:22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</row>
    <row r="34" spans="2:22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</row>
    <row r="35" spans="2:22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</row>
    <row r="36" spans="2:22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</row>
    <row r="37" spans="2:22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</row>
    <row r="38" spans="2:22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</row>
    <row r="39" spans="2:22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</row>
    <row r="40" spans="2:22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</row>
    <row r="41" spans="2:22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</row>
    <row r="42" spans="2:22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</row>
    <row r="43" spans="2:22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</row>
    <row r="44" spans="2:22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</row>
    <row r="45" spans="2:22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</row>
    <row r="46" spans="2:22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</row>
    <row r="47" spans="2:22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</row>
    <row r="48" spans="2:22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</row>
    <row r="49" spans="2:22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</row>
    <row r="50" spans="2:22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</row>
    <row r="51" spans="2:22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</row>
    <row r="52" spans="2:22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</row>
    <row r="53" spans="2:22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</row>
  </sheetData>
  <mergeCells count="1">
    <mergeCell ref="A1:R2"/>
  </mergeCells>
  <phoneticPr fontId="20" type="noConversion"/>
  <pageMargins left="0" right="0" top="0" bottom="0" header="0" footer="0"/>
  <pageSetup paperSize="9" scale="6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328AC1-35AD-4CE6-A1F9-C3E84EDEBD67}">
  <sheetPr>
    <pageSetUpPr fitToPage="1"/>
  </sheetPr>
  <dimension ref="A1:AV394"/>
  <sheetViews>
    <sheetView zoomScale="110" zoomScaleNormal="110" workbookViewId="0">
      <pane ySplit="4" topLeftCell="A5" activePane="bottomLeft" state="frozen"/>
      <selection pane="bottomLeft" activeCell="K8" sqref="K8"/>
    </sheetView>
  </sheetViews>
  <sheetFormatPr defaultRowHeight="15" x14ac:dyDescent="0.25"/>
  <cols>
    <col min="1" max="1" width="21.140625" customWidth="1"/>
    <col min="2" max="2" width="15.42578125" style="4" customWidth="1"/>
    <col min="3" max="3" width="8.7109375" customWidth="1"/>
    <col min="4" max="4" width="15" style="12" customWidth="1"/>
    <col min="5" max="5" width="13.85546875" style="12" customWidth="1"/>
    <col min="6" max="6" width="12.28515625" style="12" customWidth="1"/>
    <col min="7" max="7" width="13.140625" style="12" customWidth="1"/>
    <col min="8" max="8" width="12" style="12" customWidth="1"/>
    <col min="9" max="9" width="13.42578125" style="12" customWidth="1"/>
    <col min="10" max="10" width="12.140625" style="12" customWidth="1"/>
    <col min="11" max="11" width="20.85546875" style="3" customWidth="1"/>
    <col min="12" max="12" width="13.140625" style="12" customWidth="1"/>
    <col min="13" max="13" width="14.42578125" style="12" customWidth="1"/>
    <col min="14" max="15" width="16.7109375" style="3" customWidth="1"/>
    <col min="16" max="16" width="10.7109375" customWidth="1"/>
    <col min="17" max="17" width="12.5703125" customWidth="1"/>
    <col min="18" max="18" width="11.28515625" customWidth="1"/>
    <col min="19" max="19" width="14" customWidth="1"/>
    <col min="20" max="20" width="21.42578125" customWidth="1"/>
  </cols>
  <sheetData>
    <row r="1" spans="1:48" ht="24" customHeight="1" x14ac:dyDescent="0.25">
      <c r="A1" s="318" t="s">
        <v>301</v>
      </c>
      <c r="B1" s="319"/>
      <c r="C1" s="319"/>
      <c r="D1" s="319"/>
      <c r="E1" s="319"/>
      <c r="F1" s="319"/>
      <c r="G1" s="319"/>
      <c r="H1" s="319"/>
      <c r="I1" s="319"/>
      <c r="J1" s="319"/>
      <c r="K1" s="319"/>
      <c r="L1" s="319"/>
      <c r="M1" s="319"/>
      <c r="N1" s="319"/>
      <c r="O1" s="320"/>
    </row>
    <row r="2" spans="1:48" ht="28.5" customHeight="1" thickBot="1" x14ac:dyDescent="0.3">
      <c r="A2" s="321"/>
      <c r="B2" s="322"/>
      <c r="C2" s="322"/>
      <c r="D2" s="322"/>
      <c r="E2" s="322"/>
      <c r="F2" s="322"/>
      <c r="G2" s="322"/>
      <c r="H2" s="322"/>
      <c r="I2" s="322"/>
      <c r="J2" s="322"/>
      <c r="K2" s="322"/>
      <c r="L2" s="322"/>
      <c r="M2" s="322"/>
      <c r="N2" s="322"/>
      <c r="O2" s="323"/>
    </row>
    <row r="3" spans="1:48" ht="42" customHeight="1" thickBot="1" x14ac:dyDescent="0.3">
      <c r="A3" s="324"/>
      <c r="B3" s="325"/>
      <c r="C3" s="325"/>
      <c r="D3" s="135" t="s">
        <v>175</v>
      </c>
      <c r="E3" s="135" t="s">
        <v>176</v>
      </c>
      <c r="F3" s="135" t="s">
        <v>177</v>
      </c>
      <c r="G3" s="135" t="s">
        <v>178</v>
      </c>
      <c r="H3" s="135" t="s">
        <v>161</v>
      </c>
      <c r="I3" s="135" t="s">
        <v>162</v>
      </c>
      <c r="J3" s="135" t="s">
        <v>163</v>
      </c>
      <c r="K3" s="136"/>
      <c r="L3" s="134" t="s">
        <v>164</v>
      </c>
      <c r="M3" s="134" t="s">
        <v>165</v>
      </c>
      <c r="N3" s="137"/>
      <c r="O3" s="138"/>
    </row>
    <row r="4" spans="1:48" ht="39" customHeight="1" x14ac:dyDescent="0.25">
      <c r="A4" s="128"/>
      <c r="B4" s="128"/>
      <c r="C4" s="129" t="s">
        <v>2</v>
      </c>
      <c r="D4" s="130" t="s">
        <v>81</v>
      </c>
      <c r="E4" s="130" t="s">
        <v>82</v>
      </c>
      <c r="F4" s="130" t="s">
        <v>83</v>
      </c>
      <c r="G4" s="130" t="s">
        <v>84</v>
      </c>
      <c r="H4" s="130" t="s">
        <v>85</v>
      </c>
      <c r="I4" s="130" t="s">
        <v>86</v>
      </c>
      <c r="J4" s="130" t="s">
        <v>87</v>
      </c>
      <c r="K4" s="131" t="s">
        <v>302</v>
      </c>
      <c r="L4" s="130" t="s">
        <v>88</v>
      </c>
      <c r="M4" s="130" t="s">
        <v>89</v>
      </c>
      <c r="N4" s="132" t="s">
        <v>303</v>
      </c>
      <c r="O4" s="133" t="s">
        <v>73</v>
      </c>
    </row>
    <row r="5" spans="1:48" ht="39" customHeight="1" x14ac:dyDescent="0.25">
      <c r="A5" s="29" t="s">
        <v>1</v>
      </c>
      <c r="B5" s="29"/>
      <c r="C5" s="30"/>
      <c r="D5" s="31" t="s">
        <v>90</v>
      </c>
      <c r="E5" s="31" t="s">
        <v>91</v>
      </c>
      <c r="F5" s="31" t="s">
        <v>92</v>
      </c>
      <c r="G5" s="31" t="s">
        <v>93</v>
      </c>
      <c r="H5" s="35" t="s">
        <v>92</v>
      </c>
      <c r="I5" s="31" t="s">
        <v>94</v>
      </c>
      <c r="J5" s="31" t="s">
        <v>95</v>
      </c>
      <c r="K5" s="123"/>
      <c r="L5" s="30">
        <v>3</v>
      </c>
      <c r="M5" s="30">
        <v>3</v>
      </c>
      <c r="N5" s="126"/>
      <c r="O5" s="36"/>
    </row>
    <row r="6" spans="1:48" ht="39" customHeight="1" x14ac:dyDescent="0.25">
      <c r="A6" s="29" t="s">
        <v>13</v>
      </c>
      <c r="B6" s="29"/>
      <c r="C6" s="30"/>
      <c r="D6" s="30">
        <v>6</v>
      </c>
      <c r="E6" s="30">
        <v>7</v>
      </c>
      <c r="F6" s="30">
        <v>3</v>
      </c>
      <c r="G6" s="30">
        <v>6</v>
      </c>
      <c r="H6" s="30">
        <v>3</v>
      </c>
      <c r="I6" s="30">
        <v>4</v>
      </c>
      <c r="J6" s="30">
        <v>4</v>
      </c>
      <c r="K6" s="124">
        <f>SUM(D6:J6)</f>
        <v>33</v>
      </c>
      <c r="L6" s="31"/>
      <c r="M6" s="31"/>
      <c r="N6" s="126"/>
      <c r="O6" s="36"/>
    </row>
    <row r="7" spans="1:48" s="3" customFormat="1" ht="30" customHeight="1" x14ac:dyDescent="0.25">
      <c r="A7" s="29" t="s">
        <v>12</v>
      </c>
      <c r="B7" s="29" t="s">
        <v>0</v>
      </c>
      <c r="C7" s="30" t="s">
        <v>11</v>
      </c>
      <c r="D7" s="30">
        <v>194</v>
      </c>
      <c r="E7" s="30">
        <v>177</v>
      </c>
      <c r="F7" s="53">
        <v>115</v>
      </c>
      <c r="G7" s="30">
        <v>183</v>
      </c>
      <c r="H7" s="53">
        <v>115</v>
      </c>
      <c r="I7" s="30">
        <v>124</v>
      </c>
      <c r="J7" s="30">
        <v>119</v>
      </c>
      <c r="K7" s="124">
        <f t="shared" ref="K7:K10" si="0">SUM(D7:J7)</f>
        <v>1027</v>
      </c>
      <c r="L7" s="30"/>
      <c r="M7" s="30">
        <v>0</v>
      </c>
      <c r="N7" s="126"/>
      <c r="O7" s="121">
        <f>K7+N7</f>
        <v>1027</v>
      </c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</row>
    <row r="8" spans="1:48" s="3" customFormat="1" ht="30" customHeight="1" x14ac:dyDescent="0.25">
      <c r="A8" s="29" t="s">
        <v>267</v>
      </c>
      <c r="B8" s="29"/>
      <c r="C8" s="30" t="s">
        <v>14</v>
      </c>
      <c r="D8" s="32">
        <v>19485.150000000001</v>
      </c>
      <c r="E8" s="32">
        <v>16232.96</v>
      </c>
      <c r="F8" s="55">
        <v>9819.43</v>
      </c>
      <c r="G8" s="32">
        <v>17600.919999999998</v>
      </c>
      <c r="H8" s="55">
        <v>9847.11</v>
      </c>
      <c r="I8" s="32">
        <v>10029.040000000001</v>
      </c>
      <c r="J8" s="32">
        <v>11063.09</v>
      </c>
      <c r="K8" s="125">
        <f t="shared" si="0"/>
        <v>94077.700000000012</v>
      </c>
      <c r="L8" s="55">
        <v>4320.8999999999996</v>
      </c>
      <c r="M8" s="32">
        <v>9800</v>
      </c>
      <c r="N8" s="127">
        <f>SUM(L8:M8)</f>
        <v>14120.9</v>
      </c>
      <c r="O8" s="122">
        <f t="shared" ref="O8:O10" si="1">K8+N8</f>
        <v>108198.6</v>
      </c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</row>
    <row r="9" spans="1:48" s="3" customFormat="1" ht="30" customHeight="1" x14ac:dyDescent="0.25">
      <c r="A9" s="29" t="s">
        <v>225</v>
      </c>
      <c r="B9" s="29"/>
      <c r="C9" s="30"/>
      <c r="D9" s="32">
        <v>15299.71</v>
      </c>
      <c r="E9" s="32">
        <v>12922.08</v>
      </c>
      <c r="F9" s="55">
        <v>8284.65</v>
      </c>
      <c r="G9" s="32">
        <v>14249.16</v>
      </c>
      <c r="H9" s="55">
        <v>8284.65</v>
      </c>
      <c r="I9" s="32">
        <v>7927.85</v>
      </c>
      <c r="J9" s="32">
        <v>8306.8799999999992</v>
      </c>
      <c r="K9" s="125">
        <f t="shared" si="0"/>
        <v>75274.98000000001</v>
      </c>
      <c r="L9" s="32"/>
      <c r="M9" s="32"/>
      <c r="N9" s="127">
        <f t="shared" ref="N9:N10" si="2">SUM(L9:M9)</f>
        <v>0</v>
      </c>
      <c r="O9" s="122">
        <f t="shared" si="1"/>
        <v>75274.98000000001</v>
      </c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</row>
    <row r="10" spans="1:48" s="3" customFormat="1" ht="40.5" customHeight="1" x14ac:dyDescent="0.25">
      <c r="A10" s="29" t="s">
        <v>15</v>
      </c>
      <c r="B10" s="29"/>
      <c r="C10" s="30"/>
      <c r="D10" s="32">
        <v>948.73</v>
      </c>
      <c r="E10" s="32">
        <v>396.58</v>
      </c>
      <c r="F10" s="55">
        <v>166.66</v>
      </c>
      <c r="G10" s="32">
        <v>0</v>
      </c>
      <c r="H10" s="55">
        <v>166.62</v>
      </c>
      <c r="I10" s="32">
        <v>0</v>
      </c>
      <c r="J10" s="32">
        <v>871.92</v>
      </c>
      <c r="K10" s="125">
        <f t="shared" si="0"/>
        <v>2550.5100000000002</v>
      </c>
      <c r="L10" s="32"/>
      <c r="M10" s="32">
        <v>1621.34</v>
      </c>
      <c r="N10" s="127">
        <f t="shared" si="2"/>
        <v>1621.34</v>
      </c>
      <c r="O10" s="122">
        <f t="shared" si="1"/>
        <v>4171.8500000000004</v>
      </c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</row>
    <row r="11" spans="1:48" x14ac:dyDescent="0.25">
      <c r="B11"/>
      <c r="D11"/>
      <c r="E11"/>
      <c r="F11"/>
      <c r="G11"/>
      <c r="H11"/>
      <c r="I11"/>
      <c r="J11"/>
      <c r="K11"/>
      <c r="L11"/>
      <c r="M11"/>
      <c r="N11"/>
      <c r="O11"/>
    </row>
    <row r="12" spans="1:48" x14ac:dyDescent="0.25">
      <c r="B12"/>
      <c r="D12"/>
      <c r="E12"/>
      <c r="F12"/>
      <c r="G12"/>
      <c r="H12"/>
      <c r="I12"/>
      <c r="J12"/>
      <c r="K12"/>
      <c r="L12"/>
      <c r="M12"/>
      <c r="N12"/>
      <c r="O12"/>
    </row>
    <row r="13" spans="1:48" x14ac:dyDescent="0.25">
      <c r="B13"/>
      <c r="D13"/>
      <c r="E13"/>
      <c r="F13"/>
      <c r="G13"/>
      <c r="H13"/>
      <c r="I13"/>
      <c r="J13"/>
      <c r="K13"/>
      <c r="L13"/>
      <c r="M13"/>
      <c r="N13"/>
      <c r="O13"/>
    </row>
    <row r="14" spans="1:48" x14ac:dyDescent="0.25">
      <c r="B14"/>
      <c r="D14"/>
      <c r="E14"/>
      <c r="F14"/>
      <c r="G14"/>
      <c r="H14"/>
      <c r="I14"/>
      <c r="J14"/>
      <c r="K14"/>
      <c r="L14"/>
      <c r="M14"/>
      <c r="N14"/>
      <c r="O14"/>
    </row>
    <row r="15" spans="1:48" x14ac:dyDescent="0.25">
      <c r="B15"/>
      <c r="D15"/>
      <c r="E15"/>
      <c r="F15"/>
      <c r="G15"/>
      <c r="H15"/>
      <c r="I15"/>
      <c r="J15"/>
      <c r="K15"/>
      <c r="L15"/>
      <c r="M15"/>
      <c r="N15"/>
      <c r="O15"/>
    </row>
    <row r="16" spans="1:48" x14ac:dyDescent="0.25">
      <c r="B16"/>
      <c r="D16"/>
      <c r="E16"/>
      <c r="F16"/>
      <c r="G16"/>
      <c r="H16"/>
      <c r="I16"/>
      <c r="J16"/>
      <c r="K16"/>
      <c r="L16"/>
      <c r="M16"/>
      <c r="N16"/>
      <c r="O16"/>
    </row>
    <row r="17" customFormat="1" x14ac:dyDescent="0.25"/>
    <row r="18" customFormat="1" x14ac:dyDescent="0.25"/>
    <row r="19" customFormat="1" x14ac:dyDescent="0.25"/>
    <row r="20" customFormat="1" x14ac:dyDescent="0.25"/>
    <row r="21" customFormat="1" x14ac:dyDescent="0.25"/>
    <row r="22" customFormat="1" ht="6.75" customHeight="1" x14ac:dyDescent="0.25"/>
    <row r="23" customFormat="1" hidden="1" x14ac:dyDescent="0.25"/>
    <row r="24" customFormat="1" x14ac:dyDescent="0.25"/>
    <row r="25" customFormat="1" x14ac:dyDescent="0.25"/>
    <row r="26" customFormat="1" x14ac:dyDescent="0.25"/>
    <row r="27" customFormat="1" x14ac:dyDescent="0.25"/>
    <row r="28" customFormat="1" x14ac:dyDescent="0.25"/>
    <row r="29" customFormat="1" x14ac:dyDescent="0.25"/>
    <row r="30" customFormat="1" x14ac:dyDescent="0.25"/>
    <row r="31" customFormat="1" x14ac:dyDescent="0.25"/>
    <row r="32" customFormat="1" x14ac:dyDescent="0.25"/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  <row r="38" customFormat="1" x14ac:dyDescent="0.25"/>
    <row r="39" customFormat="1" x14ac:dyDescent="0.25"/>
    <row r="40" customFormat="1" x14ac:dyDescent="0.25"/>
    <row r="41" customFormat="1" x14ac:dyDescent="0.25"/>
    <row r="42" customFormat="1" x14ac:dyDescent="0.25"/>
    <row r="43" customFormat="1" x14ac:dyDescent="0.25"/>
    <row r="44" customFormat="1" x14ac:dyDescent="0.25"/>
    <row r="45" customFormat="1" x14ac:dyDescent="0.25"/>
    <row r="46" customFormat="1" x14ac:dyDescent="0.25"/>
    <row r="47" customFormat="1" x14ac:dyDescent="0.25"/>
    <row r="48" customFormat="1" x14ac:dyDescent="0.25"/>
    <row r="49" customFormat="1" x14ac:dyDescent="0.25"/>
    <row r="50" customFormat="1" x14ac:dyDescent="0.25"/>
    <row r="51" customFormat="1" x14ac:dyDescent="0.25"/>
    <row r="52" customFormat="1" x14ac:dyDescent="0.25"/>
    <row r="53" customFormat="1" x14ac:dyDescent="0.25"/>
    <row r="54" customFormat="1" x14ac:dyDescent="0.25"/>
    <row r="55" customFormat="1" x14ac:dyDescent="0.25"/>
    <row r="56" customFormat="1" x14ac:dyDescent="0.25"/>
    <row r="57" customFormat="1" x14ac:dyDescent="0.25"/>
    <row r="58" customFormat="1" x14ac:dyDescent="0.25"/>
    <row r="59" customFormat="1" x14ac:dyDescent="0.25"/>
    <row r="60" customFormat="1" x14ac:dyDescent="0.25"/>
    <row r="61" customFormat="1" x14ac:dyDescent="0.25"/>
    <row r="62" customFormat="1" x14ac:dyDescent="0.25"/>
    <row r="63" customFormat="1" x14ac:dyDescent="0.25"/>
    <row r="64" customFormat="1" x14ac:dyDescent="0.25"/>
    <row r="65" customFormat="1" x14ac:dyDescent="0.25"/>
    <row r="66" customFormat="1" x14ac:dyDescent="0.25"/>
    <row r="67" customFormat="1" x14ac:dyDescent="0.25"/>
    <row r="68" customFormat="1" x14ac:dyDescent="0.25"/>
    <row r="69" customFormat="1" x14ac:dyDescent="0.25"/>
    <row r="70" customFormat="1" x14ac:dyDescent="0.25"/>
    <row r="71" customFormat="1" x14ac:dyDescent="0.25"/>
    <row r="72" customFormat="1" x14ac:dyDescent="0.25"/>
    <row r="73" customFormat="1" x14ac:dyDescent="0.25"/>
    <row r="74" customFormat="1" x14ac:dyDescent="0.25"/>
    <row r="75" customFormat="1" x14ac:dyDescent="0.25"/>
    <row r="76" customFormat="1" x14ac:dyDescent="0.25"/>
    <row r="77" customFormat="1" x14ac:dyDescent="0.25"/>
    <row r="78" customFormat="1" x14ac:dyDescent="0.25"/>
    <row r="79" customFormat="1" x14ac:dyDescent="0.25"/>
    <row r="80" customFormat="1" x14ac:dyDescent="0.25"/>
    <row r="81" customFormat="1" x14ac:dyDescent="0.25"/>
    <row r="82" customFormat="1" x14ac:dyDescent="0.25"/>
    <row r="83" customFormat="1" x14ac:dyDescent="0.25"/>
    <row r="84" customFormat="1" x14ac:dyDescent="0.25"/>
    <row r="85" customFormat="1" x14ac:dyDescent="0.25"/>
    <row r="86" customFormat="1" x14ac:dyDescent="0.25"/>
    <row r="87" customFormat="1" x14ac:dyDescent="0.25"/>
    <row r="88" customFormat="1" x14ac:dyDescent="0.25"/>
    <row r="89" customFormat="1" x14ac:dyDescent="0.25"/>
    <row r="90" customFormat="1" x14ac:dyDescent="0.25"/>
    <row r="91" customFormat="1" x14ac:dyDescent="0.25"/>
    <row r="92" customFormat="1" x14ac:dyDescent="0.25"/>
    <row r="93" customFormat="1" x14ac:dyDescent="0.25"/>
    <row r="94" customFormat="1" x14ac:dyDescent="0.25"/>
    <row r="95" customFormat="1" x14ac:dyDescent="0.25"/>
    <row r="96" customFormat="1" x14ac:dyDescent="0.25"/>
    <row r="97" customFormat="1" x14ac:dyDescent="0.25"/>
    <row r="98" customFormat="1" x14ac:dyDescent="0.25"/>
    <row r="99" customFormat="1" x14ac:dyDescent="0.25"/>
    <row r="100" customFormat="1" x14ac:dyDescent="0.25"/>
    <row r="101" customFormat="1" x14ac:dyDescent="0.25"/>
    <row r="102" customFormat="1" x14ac:dyDescent="0.25"/>
    <row r="103" customFormat="1" x14ac:dyDescent="0.25"/>
    <row r="104" customFormat="1" x14ac:dyDescent="0.25"/>
    <row r="105" customFormat="1" x14ac:dyDescent="0.25"/>
    <row r="106" customFormat="1" x14ac:dyDescent="0.25"/>
    <row r="107" customFormat="1" x14ac:dyDescent="0.25"/>
    <row r="108" customFormat="1" x14ac:dyDescent="0.25"/>
    <row r="109" customFormat="1" x14ac:dyDescent="0.25"/>
    <row r="110" customFormat="1" x14ac:dyDescent="0.25"/>
    <row r="111" customFormat="1" x14ac:dyDescent="0.25"/>
    <row r="112" customFormat="1" x14ac:dyDescent="0.25"/>
    <row r="113" customFormat="1" x14ac:dyDescent="0.25"/>
    <row r="114" customFormat="1" x14ac:dyDescent="0.25"/>
    <row r="115" customFormat="1" x14ac:dyDescent="0.25"/>
    <row r="116" customFormat="1" x14ac:dyDescent="0.25"/>
    <row r="117" customFormat="1" x14ac:dyDescent="0.25"/>
    <row r="118" customFormat="1" x14ac:dyDescent="0.25"/>
    <row r="119" customFormat="1" x14ac:dyDescent="0.25"/>
    <row r="120" customFormat="1" x14ac:dyDescent="0.25"/>
    <row r="121" customFormat="1" x14ac:dyDescent="0.25"/>
    <row r="122" customFormat="1" x14ac:dyDescent="0.25"/>
    <row r="123" customFormat="1" x14ac:dyDescent="0.25"/>
    <row r="124" customFormat="1" x14ac:dyDescent="0.25"/>
    <row r="125" customFormat="1" x14ac:dyDescent="0.25"/>
    <row r="126" customFormat="1" x14ac:dyDescent="0.25"/>
    <row r="127" customFormat="1" x14ac:dyDescent="0.25"/>
    <row r="128" customFormat="1" x14ac:dyDescent="0.25"/>
    <row r="129" customFormat="1" x14ac:dyDescent="0.25"/>
    <row r="130" customFormat="1" x14ac:dyDescent="0.25"/>
    <row r="131" customFormat="1" x14ac:dyDescent="0.25"/>
    <row r="132" customFormat="1" x14ac:dyDescent="0.25"/>
    <row r="133" customFormat="1" x14ac:dyDescent="0.25"/>
    <row r="134" customFormat="1" x14ac:dyDescent="0.25"/>
    <row r="135" customFormat="1" x14ac:dyDescent="0.25"/>
    <row r="136" customFormat="1" x14ac:dyDescent="0.25"/>
    <row r="137" customFormat="1" x14ac:dyDescent="0.25"/>
    <row r="138" customFormat="1" x14ac:dyDescent="0.25"/>
    <row r="139" customFormat="1" x14ac:dyDescent="0.25"/>
    <row r="140" customFormat="1" x14ac:dyDescent="0.25"/>
    <row r="141" customFormat="1" x14ac:dyDescent="0.25"/>
    <row r="142" customFormat="1" x14ac:dyDescent="0.25"/>
    <row r="143" customFormat="1" x14ac:dyDescent="0.25"/>
    <row r="144" customFormat="1" x14ac:dyDescent="0.25"/>
    <row r="145" customFormat="1" x14ac:dyDescent="0.25"/>
    <row r="146" customFormat="1" x14ac:dyDescent="0.25"/>
    <row r="147" customFormat="1" x14ac:dyDescent="0.25"/>
    <row r="148" customFormat="1" x14ac:dyDescent="0.25"/>
    <row r="149" customFormat="1" x14ac:dyDescent="0.25"/>
    <row r="150" customFormat="1" x14ac:dyDescent="0.25"/>
    <row r="151" customFormat="1" x14ac:dyDescent="0.25"/>
    <row r="152" customFormat="1" x14ac:dyDescent="0.25"/>
    <row r="153" customFormat="1" x14ac:dyDescent="0.25"/>
    <row r="154" customFormat="1" x14ac:dyDescent="0.25"/>
    <row r="155" customFormat="1" x14ac:dyDescent="0.25"/>
    <row r="156" customFormat="1" x14ac:dyDescent="0.25"/>
    <row r="157" customFormat="1" x14ac:dyDescent="0.25"/>
    <row r="158" customFormat="1" x14ac:dyDescent="0.25"/>
    <row r="159" customFormat="1" x14ac:dyDescent="0.25"/>
    <row r="160" customFormat="1" x14ac:dyDescent="0.25"/>
    <row r="161" customFormat="1" x14ac:dyDescent="0.25"/>
    <row r="162" customFormat="1" x14ac:dyDescent="0.25"/>
    <row r="163" customFormat="1" x14ac:dyDescent="0.25"/>
    <row r="164" customFormat="1" x14ac:dyDescent="0.25"/>
    <row r="165" customFormat="1" x14ac:dyDescent="0.25"/>
    <row r="166" customFormat="1" x14ac:dyDescent="0.25"/>
    <row r="167" customFormat="1" x14ac:dyDescent="0.25"/>
    <row r="168" customFormat="1" x14ac:dyDescent="0.25"/>
    <row r="169" customFormat="1" x14ac:dyDescent="0.25"/>
    <row r="170" customFormat="1" x14ac:dyDescent="0.25"/>
    <row r="171" customFormat="1" x14ac:dyDescent="0.25"/>
    <row r="172" customFormat="1" x14ac:dyDescent="0.25"/>
    <row r="173" customFormat="1" x14ac:dyDescent="0.25"/>
    <row r="174" customFormat="1" x14ac:dyDescent="0.25"/>
    <row r="175" customFormat="1" x14ac:dyDescent="0.25"/>
    <row r="176" customFormat="1" x14ac:dyDescent="0.25"/>
    <row r="177" customFormat="1" x14ac:dyDescent="0.25"/>
    <row r="178" customFormat="1" x14ac:dyDescent="0.25"/>
    <row r="179" customFormat="1" x14ac:dyDescent="0.25"/>
    <row r="180" customFormat="1" x14ac:dyDescent="0.25"/>
    <row r="181" customFormat="1" x14ac:dyDescent="0.25"/>
    <row r="182" customFormat="1" x14ac:dyDescent="0.25"/>
    <row r="183" customFormat="1" x14ac:dyDescent="0.25"/>
    <row r="184" customFormat="1" x14ac:dyDescent="0.25"/>
    <row r="185" customFormat="1" x14ac:dyDescent="0.25"/>
    <row r="186" customFormat="1" x14ac:dyDescent="0.25"/>
    <row r="187" customFormat="1" x14ac:dyDescent="0.25"/>
    <row r="188" customFormat="1" x14ac:dyDescent="0.25"/>
    <row r="189" customFormat="1" x14ac:dyDescent="0.25"/>
    <row r="190" customFormat="1" x14ac:dyDescent="0.25"/>
    <row r="191" customFormat="1" x14ac:dyDescent="0.25"/>
    <row r="192" customFormat="1" x14ac:dyDescent="0.25"/>
    <row r="193" customFormat="1" x14ac:dyDescent="0.25"/>
    <row r="194" customFormat="1" x14ac:dyDescent="0.25"/>
    <row r="195" customFormat="1" x14ac:dyDescent="0.25"/>
    <row r="196" customFormat="1" x14ac:dyDescent="0.25"/>
    <row r="197" customFormat="1" x14ac:dyDescent="0.25"/>
    <row r="198" customFormat="1" x14ac:dyDescent="0.25"/>
    <row r="199" customFormat="1" x14ac:dyDescent="0.25"/>
    <row r="200" customFormat="1" x14ac:dyDescent="0.25"/>
    <row r="201" customFormat="1" x14ac:dyDescent="0.25"/>
    <row r="202" customFormat="1" x14ac:dyDescent="0.25"/>
    <row r="203" customFormat="1" x14ac:dyDescent="0.25"/>
    <row r="204" customFormat="1" x14ac:dyDescent="0.25"/>
    <row r="205" customFormat="1" x14ac:dyDescent="0.25"/>
    <row r="206" customFormat="1" x14ac:dyDescent="0.25"/>
    <row r="207" customFormat="1" x14ac:dyDescent="0.25"/>
    <row r="208" customFormat="1" x14ac:dyDescent="0.25"/>
    <row r="209" customFormat="1" x14ac:dyDescent="0.25"/>
    <row r="210" customFormat="1" x14ac:dyDescent="0.25"/>
    <row r="211" customFormat="1" x14ac:dyDescent="0.25"/>
    <row r="212" customFormat="1" x14ac:dyDescent="0.25"/>
    <row r="213" customFormat="1" x14ac:dyDescent="0.25"/>
    <row r="214" customFormat="1" x14ac:dyDescent="0.25"/>
    <row r="215" customFormat="1" x14ac:dyDescent="0.25"/>
    <row r="216" customFormat="1" x14ac:dyDescent="0.25"/>
    <row r="217" customFormat="1" x14ac:dyDescent="0.25"/>
    <row r="218" customFormat="1" x14ac:dyDescent="0.25"/>
    <row r="219" customFormat="1" x14ac:dyDescent="0.25"/>
    <row r="220" customFormat="1" x14ac:dyDescent="0.25"/>
    <row r="221" customFormat="1" x14ac:dyDescent="0.25"/>
    <row r="222" customFormat="1" x14ac:dyDescent="0.25"/>
    <row r="223" customFormat="1" x14ac:dyDescent="0.25"/>
    <row r="224" customFormat="1" x14ac:dyDescent="0.25"/>
    <row r="225" customFormat="1" x14ac:dyDescent="0.25"/>
    <row r="226" customFormat="1" x14ac:dyDescent="0.25"/>
    <row r="227" customFormat="1" x14ac:dyDescent="0.25"/>
    <row r="228" customFormat="1" x14ac:dyDescent="0.25"/>
    <row r="229" customFormat="1" x14ac:dyDescent="0.25"/>
    <row r="230" customFormat="1" x14ac:dyDescent="0.25"/>
    <row r="231" customFormat="1" x14ac:dyDescent="0.25"/>
    <row r="232" customFormat="1" x14ac:dyDescent="0.25"/>
    <row r="233" customFormat="1" x14ac:dyDescent="0.25"/>
    <row r="234" customFormat="1" x14ac:dyDescent="0.25"/>
    <row r="235" customFormat="1" x14ac:dyDescent="0.25"/>
    <row r="236" customFormat="1" x14ac:dyDescent="0.25"/>
    <row r="237" customFormat="1" x14ac:dyDescent="0.25"/>
    <row r="238" customFormat="1" x14ac:dyDescent="0.25"/>
    <row r="239" customFormat="1" x14ac:dyDescent="0.25"/>
    <row r="240" customFormat="1" x14ac:dyDescent="0.25"/>
    <row r="241" customFormat="1" x14ac:dyDescent="0.25"/>
    <row r="242" customFormat="1" x14ac:dyDescent="0.25"/>
    <row r="243" customFormat="1" x14ac:dyDescent="0.25"/>
    <row r="244" customFormat="1" x14ac:dyDescent="0.25"/>
    <row r="245" customFormat="1" x14ac:dyDescent="0.25"/>
    <row r="246" customFormat="1" x14ac:dyDescent="0.25"/>
    <row r="247" customFormat="1" x14ac:dyDescent="0.25"/>
    <row r="248" customFormat="1" x14ac:dyDescent="0.25"/>
    <row r="249" customFormat="1" x14ac:dyDescent="0.25"/>
    <row r="250" customFormat="1" x14ac:dyDescent="0.25"/>
    <row r="251" customFormat="1" x14ac:dyDescent="0.25"/>
    <row r="252" customFormat="1" x14ac:dyDescent="0.25"/>
    <row r="253" customFormat="1" x14ac:dyDescent="0.25"/>
    <row r="254" customFormat="1" x14ac:dyDescent="0.25"/>
    <row r="255" customFormat="1" x14ac:dyDescent="0.25"/>
    <row r="256" customFormat="1" x14ac:dyDescent="0.25"/>
    <row r="257" customFormat="1" x14ac:dyDescent="0.25"/>
    <row r="258" customFormat="1" x14ac:dyDescent="0.25"/>
    <row r="259" customFormat="1" x14ac:dyDescent="0.25"/>
    <row r="260" customFormat="1" x14ac:dyDescent="0.25"/>
    <row r="261" customFormat="1" x14ac:dyDescent="0.25"/>
    <row r="262" customFormat="1" x14ac:dyDescent="0.25"/>
    <row r="263" customFormat="1" x14ac:dyDescent="0.25"/>
    <row r="264" customFormat="1" x14ac:dyDescent="0.25"/>
    <row r="265" customFormat="1" x14ac:dyDescent="0.25"/>
    <row r="266" customFormat="1" x14ac:dyDescent="0.25"/>
    <row r="267" customFormat="1" x14ac:dyDescent="0.25"/>
    <row r="268" customFormat="1" x14ac:dyDescent="0.25"/>
    <row r="269" customFormat="1" x14ac:dyDescent="0.25"/>
    <row r="270" customFormat="1" x14ac:dyDescent="0.25"/>
    <row r="271" customFormat="1" x14ac:dyDescent="0.25"/>
    <row r="272" customFormat="1" x14ac:dyDescent="0.25"/>
    <row r="273" customFormat="1" x14ac:dyDescent="0.25"/>
    <row r="274" customFormat="1" x14ac:dyDescent="0.25"/>
    <row r="275" customFormat="1" x14ac:dyDescent="0.25"/>
    <row r="276" customFormat="1" x14ac:dyDescent="0.25"/>
    <row r="277" customFormat="1" x14ac:dyDescent="0.25"/>
    <row r="278" customFormat="1" x14ac:dyDescent="0.25"/>
    <row r="279" customFormat="1" x14ac:dyDescent="0.25"/>
    <row r="280" customFormat="1" x14ac:dyDescent="0.25"/>
    <row r="281" customFormat="1" x14ac:dyDescent="0.25"/>
    <row r="282" customFormat="1" x14ac:dyDescent="0.25"/>
    <row r="283" customFormat="1" x14ac:dyDescent="0.25"/>
    <row r="284" customFormat="1" x14ac:dyDescent="0.25"/>
    <row r="285" customFormat="1" x14ac:dyDescent="0.25"/>
    <row r="286" customFormat="1" x14ac:dyDescent="0.25"/>
    <row r="287" customFormat="1" x14ac:dyDescent="0.25"/>
    <row r="288" customFormat="1" x14ac:dyDescent="0.25"/>
    <row r="289" customFormat="1" x14ac:dyDescent="0.25"/>
    <row r="290" customFormat="1" x14ac:dyDescent="0.25"/>
    <row r="291" customFormat="1" x14ac:dyDescent="0.25"/>
    <row r="292" customFormat="1" x14ac:dyDescent="0.25"/>
    <row r="293" customFormat="1" x14ac:dyDescent="0.25"/>
    <row r="294" customFormat="1" x14ac:dyDescent="0.25"/>
    <row r="295" customFormat="1" x14ac:dyDescent="0.25"/>
    <row r="296" customFormat="1" x14ac:dyDescent="0.25"/>
    <row r="297" customFormat="1" x14ac:dyDescent="0.25"/>
    <row r="298" customFormat="1" x14ac:dyDescent="0.25"/>
    <row r="299" customFormat="1" x14ac:dyDescent="0.25"/>
    <row r="300" customFormat="1" x14ac:dyDescent="0.25"/>
    <row r="301" customFormat="1" x14ac:dyDescent="0.25"/>
    <row r="302" customFormat="1" x14ac:dyDescent="0.25"/>
    <row r="303" customFormat="1" x14ac:dyDescent="0.25"/>
    <row r="304" customFormat="1" x14ac:dyDescent="0.25"/>
    <row r="305" customFormat="1" x14ac:dyDescent="0.25"/>
    <row r="306" customFormat="1" x14ac:dyDescent="0.25"/>
    <row r="307" customFormat="1" x14ac:dyDescent="0.25"/>
    <row r="308" customFormat="1" x14ac:dyDescent="0.25"/>
    <row r="309" customFormat="1" x14ac:dyDescent="0.25"/>
    <row r="310" customFormat="1" x14ac:dyDescent="0.25"/>
    <row r="311" customFormat="1" x14ac:dyDescent="0.25"/>
    <row r="312" customFormat="1" x14ac:dyDescent="0.25"/>
    <row r="313" customFormat="1" x14ac:dyDescent="0.25"/>
    <row r="314" customFormat="1" x14ac:dyDescent="0.25"/>
    <row r="315" customFormat="1" x14ac:dyDescent="0.25"/>
    <row r="316" customFormat="1" x14ac:dyDescent="0.25"/>
    <row r="317" customFormat="1" x14ac:dyDescent="0.25"/>
    <row r="318" customFormat="1" x14ac:dyDescent="0.25"/>
    <row r="319" customFormat="1" x14ac:dyDescent="0.25"/>
    <row r="320" customFormat="1" x14ac:dyDescent="0.25"/>
    <row r="321" customFormat="1" x14ac:dyDescent="0.25"/>
    <row r="322" customFormat="1" x14ac:dyDescent="0.25"/>
    <row r="323" customFormat="1" x14ac:dyDescent="0.25"/>
    <row r="324" customFormat="1" x14ac:dyDescent="0.25"/>
    <row r="325" customFormat="1" x14ac:dyDescent="0.25"/>
    <row r="326" customFormat="1" x14ac:dyDescent="0.25"/>
    <row r="327" customFormat="1" x14ac:dyDescent="0.25"/>
    <row r="328" customFormat="1" x14ac:dyDescent="0.25"/>
    <row r="329" customFormat="1" x14ac:dyDescent="0.25"/>
    <row r="330" customFormat="1" x14ac:dyDescent="0.25"/>
    <row r="331" customFormat="1" x14ac:dyDescent="0.25"/>
    <row r="332" customFormat="1" x14ac:dyDescent="0.25"/>
    <row r="333" customFormat="1" x14ac:dyDescent="0.25"/>
    <row r="334" customFormat="1" x14ac:dyDescent="0.25"/>
    <row r="335" customFormat="1" x14ac:dyDescent="0.25"/>
    <row r="336" customFormat="1" x14ac:dyDescent="0.25"/>
    <row r="337" customFormat="1" x14ac:dyDescent="0.25"/>
    <row r="338" customFormat="1" x14ac:dyDescent="0.25"/>
    <row r="339" customFormat="1" x14ac:dyDescent="0.25"/>
    <row r="340" customFormat="1" x14ac:dyDescent="0.25"/>
    <row r="341" customFormat="1" x14ac:dyDescent="0.25"/>
    <row r="342" customFormat="1" x14ac:dyDescent="0.25"/>
    <row r="343" customFormat="1" x14ac:dyDescent="0.25"/>
    <row r="344" customFormat="1" x14ac:dyDescent="0.25"/>
    <row r="345" customFormat="1" x14ac:dyDescent="0.25"/>
    <row r="346" customFormat="1" x14ac:dyDescent="0.25"/>
    <row r="347" customFormat="1" x14ac:dyDescent="0.25"/>
    <row r="348" customFormat="1" x14ac:dyDescent="0.25"/>
    <row r="349" customFormat="1" x14ac:dyDescent="0.25"/>
    <row r="350" customFormat="1" x14ac:dyDescent="0.25"/>
    <row r="351" customFormat="1" x14ac:dyDescent="0.25"/>
    <row r="352" customFormat="1" x14ac:dyDescent="0.25"/>
    <row r="353" customFormat="1" x14ac:dyDescent="0.25"/>
    <row r="354" customFormat="1" x14ac:dyDescent="0.25"/>
    <row r="355" customFormat="1" x14ac:dyDescent="0.25"/>
    <row r="356" customFormat="1" x14ac:dyDescent="0.25"/>
    <row r="357" customFormat="1" x14ac:dyDescent="0.25"/>
    <row r="358" customFormat="1" x14ac:dyDescent="0.25"/>
    <row r="359" customFormat="1" x14ac:dyDescent="0.25"/>
    <row r="360" customFormat="1" x14ac:dyDescent="0.25"/>
    <row r="361" customFormat="1" x14ac:dyDescent="0.25"/>
    <row r="362" customFormat="1" x14ac:dyDescent="0.25"/>
    <row r="363" customFormat="1" x14ac:dyDescent="0.25"/>
    <row r="364" customFormat="1" x14ac:dyDescent="0.25"/>
    <row r="365" customFormat="1" x14ac:dyDescent="0.25"/>
    <row r="366" customFormat="1" x14ac:dyDescent="0.25"/>
    <row r="367" customFormat="1" x14ac:dyDescent="0.25"/>
    <row r="368" customFormat="1" x14ac:dyDescent="0.25"/>
    <row r="369" customFormat="1" x14ac:dyDescent="0.25"/>
    <row r="370" customFormat="1" x14ac:dyDescent="0.25"/>
    <row r="371" customFormat="1" x14ac:dyDescent="0.25"/>
    <row r="372" customFormat="1" x14ac:dyDescent="0.25"/>
    <row r="373" customFormat="1" x14ac:dyDescent="0.25"/>
    <row r="374" customFormat="1" x14ac:dyDescent="0.25"/>
    <row r="375" customFormat="1" x14ac:dyDescent="0.25"/>
    <row r="376" customFormat="1" x14ac:dyDescent="0.25"/>
    <row r="377" customFormat="1" x14ac:dyDescent="0.25"/>
    <row r="378" customFormat="1" x14ac:dyDescent="0.25"/>
    <row r="379" customFormat="1" x14ac:dyDescent="0.25"/>
    <row r="380" customFormat="1" x14ac:dyDescent="0.25"/>
    <row r="381" customFormat="1" x14ac:dyDescent="0.25"/>
    <row r="382" customFormat="1" x14ac:dyDescent="0.25"/>
    <row r="383" customFormat="1" x14ac:dyDescent="0.25"/>
    <row r="384" customFormat="1" x14ac:dyDescent="0.25"/>
    <row r="385" customFormat="1" x14ac:dyDescent="0.25"/>
    <row r="386" customFormat="1" x14ac:dyDescent="0.25"/>
    <row r="387" customFormat="1" x14ac:dyDescent="0.25"/>
    <row r="388" customFormat="1" x14ac:dyDescent="0.25"/>
    <row r="389" customFormat="1" x14ac:dyDescent="0.25"/>
    <row r="390" customFormat="1" x14ac:dyDescent="0.25"/>
    <row r="391" customFormat="1" x14ac:dyDescent="0.25"/>
    <row r="392" customFormat="1" x14ac:dyDescent="0.25"/>
    <row r="393" customFormat="1" x14ac:dyDescent="0.25"/>
    <row r="394" customFormat="1" x14ac:dyDescent="0.25"/>
  </sheetData>
  <mergeCells count="2">
    <mergeCell ref="A1:O2"/>
    <mergeCell ref="A3:C3"/>
  </mergeCells>
  <phoneticPr fontId="20" type="noConversion"/>
  <pageMargins left="0" right="0" top="0" bottom="0" header="0" footer="0"/>
  <pageSetup paperSize="9" scale="1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01C4B8-9960-4865-9CDB-99AB1F61599D}">
  <sheetPr>
    <pageSetUpPr fitToPage="1"/>
  </sheetPr>
  <dimension ref="A1:S11"/>
  <sheetViews>
    <sheetView zoomScale="110" zoomScaleNormal="110" zoomScaleSheetLayoutView="9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J26" sqref="J26"/>
    </sheetView>
  </sheetViews>
  <sheetFormatPr defaultRowHeight="15" x14ac:dyDescent="0.25"/>
  <cols>
    <col min="1" max="1" width="24.5703125" customWidth="1"/>
    <col min="2" max="2" width="18.140625" style="4" customWidth="1"/>
    <col min="3" max="3" width="8.7109375" customWidth="1"/>
    <col min="4" max="4" width="12.28515625" customWidth="1"/>
    <col min="5" max="17" width="10.7109375" customWidth="1"/>
    <col min="18" max="18" width="13.140625" customWidth="1"/>
    <col min="19" max="19" width="14.7109375" style="3" customWidth="1"/>
  </cols>
  <sheetData>
    <row r="1" spans="1:19" ht="24" customHeight="1" x14ac:dyDescent="0.25">
      <c r="A1" s="326" t="s">
        <v>304</v>
      </c>
      <c r="B1" s="326"/>
      <c r="C1" s="326"/>
      <c r="D1" s="326"/>
      <c r="E1" s="326"/>
      <c r="F1" s="326"/>
      <c r="G1" s="326"/>
      <c r="H1" s="326"/>
      <c r="I1" s="326"/>
      <c r="J1" s="326"/>
      <c r="K1" s="326"/>
      <c r="L1" s="326"/>
      <c r="M1" s="326"/>
      <c r="N1" s="326"/>
      <c r="O1" s="326"/>
      <c r="P1" s="326"/>
      <c r="Q1" s="326"/>
      <c r="R1" s="326"/>
      <c r="S1" s="326"/>
    </row>
    <row r="2" spans="1:19" ht="28.5" customHeight="1" x14ac:dyDescent="0.25">
      <c r="A2" s="327"/>
      <c r="B2" s="327"/>
      <c r="C2" s="327"/>
      <c r="D2" s="327"/>
      <c r="E2" s="327"/>
      <c r="F2" s="327"/>
      <c r="G2" s="327"/>
      <c r="H2" s="327"/>
      <c r="I2" s="327"/>
      <c r="J2" s="327"/>
      <c r="K2" s="327"/>
      <c r="L2" s="327"/>
      <c r="M2" s="327"/>
      <c r="N2" s="327"/>
      <c r="O2" s="327"/>
      <c r="P2" s="327"/>
      <c r="Q2" s="327"/>
      <c r="R2" s="327"/>
      <c r="S2" s="327"/>
    </row>
    <row r="3" spans="1:19" ht="28.5" customHeight="1" x14ac:dyDescent="0.25">
      <c r="A3" s="42"/>
      <c r="B3" s="42"/>
      <c r="C3" s="42"/>
      <c r="D3" s="42" t="s">
        <v>175</v>
      </c>
      <c r="E3" s="42" t="s">
        <v>176</v>
      </c>
      <c r="F3" s="42" t="s">
        <v>177</v>
      </c>
      <c r="G3" s="42" t="s">
        <v>178</v>
      </c>
      <c r="H3" s="42" t="s">
        <v>161</v>
      </c>
      <c r="I3" s="42" t="s">
        <v>162</v>
      </c>
      <c r="J3" s="42" t="s">
        <v>163</v>
      </c>
      <c r="K3" s="42" t="s">
        <v>164</v>
      </c>
      <c r="L3" s="42" t="s">
        <v>165</v>
      </c>
      <c r="M3" s="42" t="s">
        <v>166</v>
      </c>
      <c r="N3" s="42"/>
      <c r="O3" s="42" t="s">
        <v>167</v>
      </c>
      <c r="P3" s="42" t="s">
        <v>168</v>
      </c>
      <c r="Q3" s="42" t="s">
        <v>169</v>
      </c>
      <c r="R3" s="42"/>
      <c r="S3" s="42"/>
    </row>
    <row r="4" spans="1:19" ht="59.25" customHeight="1" x14ac:dyDescent="0.25">
      <c r="A4" s="29"/>
      <c r="B4" s="29"/>
      <c r="C4" s="30" t="s">
        <v>2</v>
      </c>
      <c r="D4" s="30" t="s">
        <v>305</v>
      </c>
      <c r="E4" s="30" t="s">
        <v>306</v>
      </c>
      <c r="F4" s="30" t="s">
        <v>307</v>
      </c>
      <c r="G4" s="30" t="s">
        <v>308</v>
      </c>
      <c r="H4" s="30" t="s">
        <v>309</v>
      </c>
      <c r="I4" s="30" t="s">
        <v>310</v>
      </c>
      <c r="J4" s="30" t="s">
        <v>311</v>
      </c>
      <c r="K4" s="30" t="s">
        <v>312</v>
      </c>
      <c r="L4" s="30" t="s">
        <v>313</v>
      </c>
      <c r="M4" s="30" t="s">
        <v>314</v>
      </c>
      <c r="N4" s="37" t="s">
        <v>155</v>
      </c>
      <c r="O4" s="30" t="s">
        <v>315</v>
      </c>
      <c r="P4" s="30" t="s">
        <v>316</v>
      </c>
      <c r="Q4" s="30" t="s">
        <v>317</v>
      </c>
      <c r="R4" s="37" t="s">
        <v>156</v>
      </c>
      <c r="S4" s="34" t="s">
        <v>73</v>
      </c>
    </row>
    <row r="5" spans="1:19" ht="63.75" customHeight="1" x14ac:dyDescent="0.25">
      <c r="A5" s="29" t="s">
        <v>1</v>
      </c>
      <c r="B5" s="29"/>
      <c r="C5" s="30"/>
      <c r="D5" s="31"/>
      <c r="E5" s="31"/>
      <c r="F5" s="31"/>
      <c r="G5" s="31"/>
      <c r="H5" s="35"/>
      <c r="I5" s="31"/>
      <c r="J5" s="31"/>
      <c r="K5" s="31"/>
      <c r="L5" s="31"/>
      <c r="M5" s="31"/>
      <c r="N5" s="38"/>
      <c r="O5" s="30">
        <v>3</v>
      </c>
      <c r="P5" s="30">
        <v>3</v>
      </c>
      <c r="Q5" s="30">
        <v>3</v>
      </c>
      <c r="R5" s="38"/>
      <c r="S5" s="36"/>
    </row>
    <row r="6" spans="1:19" ht="39" customHeight="1" x14ac:dyDescent="0.25">
      <c r="A6" s="29" t="s">
        <v>13</v>
      </c>
      <c r="B6" s="29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9">
        <f t="shared" ref="N6" si="0">SUM(D6:L6)</f>
        <v>0</v>
      </c>
      <c r="O6" s="31"/>
      <c r="P6" s="31"/>
      <c r="Q6" s="31"/>
      <c r="R6" s="37"/>
      <c r="S6" s="36"/>
    </row>
    <row r="7" spans="1:19" s="3" customFormat="1" ht="30" customHeight="1" x14ac:dyDescent="0.25">
      <c r="A7" s="29" t="s">
        <v>12</v>
      </c>
      <c r="B7" s="29" t="s">
        <v>0</v>
      </c>
      <c r="C7" s="30" t="s">
        <v>11</v>
      </c>
      <c r="D7" s="30">
        <v>213</v>
      </c>
      <c r="E7" s="30">
        <v>220</v>
      </c>
      <c r="F7" s="30">
        <v>154</v>
      </c>
      <c r="G7" s="30">
        <v>161</v>
      </c>
      <c r="H7" s="30">
        <v>233</v>
      </c>
      <c r="I7" s="30">
        <v>279</v>
      </c>
      <c r="J7" s="30">
        <v>167</v>
      </c>
      <c r="K7" s="30">
        <v>187</v>
      </c>
      <c r="L7" s="30">
        <v>97</v>
      </c>
      <c r="M7" s="30">
        <v>230</v>
      </c>
      <c r="N7" s="39">
        <f>SUM(D7:M7)</f>
        <v>1941</v>
      </c>
      <c r="O7" s="30">
        <v>0</v>
      </c>
      <c r="P7" s="30">
        <v>0</v>
      </c>
      <c r="Q7" s="30">
        <v>0</v>
      </c>
      <c r="R7" s="41">
        <f t="shared" ref="R7:R9" si="1">SUM(O7:Q7)</f>
        <v>0</v>
      </c>
      <c r="S7" s="33"/>
    </row>
    <row r="8" spans="1:19" s="3" customFormat="1" ht="30" customHeight="1" x14ac:dyDescent="0.25">
      <c r="A8" s="29" t="s">
        <v>267</v>
      </c>
      <c r="B8" s="29"/>
      <c r="C8" s="30" t="s">
        <v>14</v>
      </c>
      <c r="D8" s="32">
        <v>16012.68</v>
      </c>
      <c r="E8" s="32">
        <v>17289.169999999998</v>
      </c>
      <c r="F8" s="32">
        <v>12585.2</v>
      </c>
      <c r="G8" s="32">
        <v>11801.44</v>
      </c>
      <c r="H8" s="32">
        <v>17475.060000000001</v>
      </c>
      <c r="I8" s="32">
        <v>20013.21</v>
      </c>
      <c r="J8" s="32">
        <v>12612.46</v>
      </c>
      <c r="K8" s="32">
        <v>14751.8</v>
      </c>
      <c r="L8" s="32">
        <v>6990.77</v>
      </c>
      <c r="M8" s="32">
        <v>17504.240000000002</v>
      </c>
      <c r="N8" s="40">
        <f>SUM(D8:M8)</f>
        <v>147036.03</v>
      </c>
      <c r="O8" s="32">
        <v>4275</v>
      </c>
      <c r="P8" s="32">
        <v>9817.8700000000008</v>
      </c>
      <c r="Q8" s="32">
        <v>9623.31</v>
      </c>
      <c r="R8" s="41">
        <f t="shared" si="1"/>
        <v>23716.18</v>
      </c>
      <c r="S8" s="33">
        <f>N8+R8</f>
        <v>170752.21</v>
      </c>
    </row>
    <row r="9" spans="1:19" s="3" customFormat="1" ht="30" customHeight="1" x14ac:dyDescent="0.25">
      <c r="A9" s="29" t="s">
        <v>225</v>
      </c>
      <c r="B9" s="29"/>
      <c r="C9" s="30" t="s">
        <v>14</v>
      </c>
      <c r="D9" s="32">
        <v>13003.11</v>
      </c>
      <c r="E9" s="32">
        <v>12592.3</v>
      </c>
      <c r="F9" s="32">
        <v>9397.64</v>
      </c>
      <c r="G9" s="32">
        <v>9515.92</v>
      </c>
      <c r="H9" s="32">
        <v>13491.77</v>
      </c>
      <c r="I9" s="32">
        <v>15413.17</v>
      </c>
      <c r="J9" s="32">
        <v>9867.1299999999992</v>
      </c>
      <c r="K9" s="32">
        <v>11576.03</v>
      </c>
      <c r="L9" s="32">
        <v>5619.7</v>
      </c>
      <c r="M9" s="32">
        <v>13714.66</v>
      </c>
      <c r="N9" s="40">
        <f t="shared" ref="N9:N10" si="2">SUM(D9:M9)</f>
        <v>114191.43000000001</v>
      </c>
      <c r="O9" s="36"/>
      <c r="P9" s="36"/>
      <c r="Q9" s="36"/>
      <c r="R9" s="41">
        <f t="shared" si="1"/>
        <v>0</v>
      </c>
      <c r="S9" s="33">
        <f t="shared" ref="S9:S10" si="3">N9+R9</f>
        <v>114191.43000000001</v>
      </c>
    </row>
    <row r="10" spans="1:19" s="3" customFormat="1" ht="30" customHeight="1" x14ac:dyDescent="0.25">
      <c r="A10" s="29" t="s">
        <v>15</v>
      </c>
      <c r="B10" s="29"/>
      <c r="C10" s="30" t="s">
        <v>14</v>
      </c>
      <c r="D10" s="32">
        <v>577.63</v>
      </c>
      <c r="E10" s="32">
        <v>352.3</v>
      </c>
      <c r="F10" s="32">
        <v>961.59</v>
      </c>
      <c r="G10" s="32">
        <v>216.49</v>
      </c>
      <c r="H10" s="32">
        <v>785.35</v>
      </c>
      <c r="I10" s="32">
        <v>1163.3</v>
      </c>
      <c r="J10" s="32">
        <v>0</v>
      </c>
      <c r="K10" s="32">
        <v>92.94</v>
      </c>
      <c r="L10" s="32">
        <v>0</v>
      </c>
      <c r="M10" s="32">
        <v>445.33</v>
      </c>
      <c r="N10" s="40">
        <f t="shared" si="2"/>
        <v>4594.9299999999994</v>
      </c>
      <c r="O10" s="32"/>
      <c r="P10" s="32">
        <v>1701.63</v>
      </c>
      <c r="Q10" s="32">
        <v>1972.85</v>
      </c>
      <c r="R10" s="41">
        <f>SUM(O10:Q10)</f>
        <v>3674.48</v>
      </c>
      <c r="S10" s="33">
        <f t="shared" si="3"/>
        <v>8269.41</v>
      </c>
    </row>
    <row r="11" spans="1:19" x14ac:dyDescent="0.25">
      <c r="E11" s="2"/>
      <c r="F11" s="2"/>
    </row>
  </sheetData>
  <mergeCells count="1">
    <mergeCell ref="A1:S2"/>
  </mergeCells>
  <phoneticPr fontId="20" type="noConversion"/>
  <pageMargins left="0" right="0" top="0" bottom="0" header="0" footer="0"/>
  <pageSetup paperSize="9" scale="6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3861F5-DAB0-49AE-9560-1356AD9062DB}">
  <sheetPr>
    <pageSetUpPr fitToPage="1"/>
  </sheetPr>
  <dimension ref="A1:AI18"/>
  <sheetViews>
    <sheetView zoomScale="110" zoomScaleNormal="110" zoomScaleSheetLayoutView="9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K15" sqref="K15"/>
    </sheetView>
  </sheetViews>
  <sheetFormatPr defaultRowHeight="15" x14ac:dyDescent="0.25"/>
  <cols>
    <col min="1" max="1" width="24.5703125" customWidth="1"/>
    <col min="2" max="2" width="18.140625" style="4" customWidth="1"/>
    <col min="3" max="3" width="8.7109375" customWidth="1"/>
    <col min="4" max="4" width="12.28515625" customWidth="1"/>
    <col min="5" max="15" width="10.7109375" customWidth="1"/>
    <col min="16" max="16" width="14.7109375" style="3" customWidth="1"/>
  </cols>
  <sheetData>
    <row r="1" spans="1:35" ht="24" customHeight="1" x14ac:dyDescent="0.25">
      <c r="A1" s="326" t="s">
        <v>181</v>
      </c>
      <c r="B1" s="326"/>
      <c r="C1" s="326"/>
      <c r="D1" s="326"/>
      <c r="E1" s="326"/>
      <c r="F1" s="326"/>
      <c r="G1" s="326"/>
      <c r="H1" s="326"/>
      <c r="I1" s="326"/>
      <c r="J1" s="326"/>
      <c r="K1" s="326"/>
      <c r="L1" s="326"/>
      <c r="M1" s="326"/>
      <c r="N1" s="326"/>
      <c r="O1" s="326"/>
      <c r="P1" s="326"/>
    </row>
    <row r="2" spans="1:35" ht="28.5" customHeight="1" x14ac:dyDescent="0.25">
      <c r="A2" s="327"/>
      <c r="B2" s="327"/>
      <c r="C2" s="327"/>
      <c r="D2" s="327"/>
      <c r="E2" s="327"/>
      <c r="F2" s="327"/>
      <c r="G2" s="327"/>
      <c r="H2" s="327"/>
      <c r="I2" s="327"/>
      <c r="J2" s="327"/>
      <c r="K2" s="327"/>
      <c r="L2" s="327"/>
      <c r="M2" s="327"/>
      <c r="N2" s="327"/>
      <c r="O2" s="327"/>
      <c r="P2" s="327"/>
    </row>
    <row r="3" spans="1:35" ht="28.5" customHeight="1" x14ac:dyDescent="0.25">
      <c r="A3" s="42"/>
      <c r="B3" s="42"/>
      <c r="C3" s="42"/>
      <c r="D3" s="42" t="s">
        <v>175</v>
      </c>
      <c r="E3" s="42" t="s">
        <v>176</v>
      </c>
      <c r="F3" s="44" t="s">
        <v>177</v>
      </c>
      <c r="G3" s="42" t="s">
        <v>178</v>
      </c>
      <c r="H3" s="42" t="s">
        <v>161</v>
      </c>
      <c r="I3" s="42" t="s">
        <v>162</v>
      </c>
      <c r="J3" s="42" t="s">
        <v>163</v>
      </c>
      <c r="K3" s="42" t="s">
        <v>164</v>
      </c>
      <c r="L3" s="42"/>
      <c r="M3" s="42" t="s">
        <v>165</v>
      </c>
      <c r="N3" s="42" t="s">
        <v>166</v>
      </c>
      <c r="O3" s="42"/>
      <c r="P3" s="42"/>
    </row>
    <row r="4" spans="1:35" ht="59.25" customHeight="1" x14ac:dyDescent="0.25">
      <c r="A4" s="29"/>
      <c r="B4" s="29"/>
      <c r="C4" s="30" t="s">
        <v>2</v>
      </c>
      <c r="D4" s="93" t="s">
        <v>182</v>
      </c>
      <c r="E4" s="93" t="s">
        <v>183</v>
      </c>
      <c r="F4" s="93" t="s">
        <v>184</v>
      </c>
      <c r="G4" s="93" t="s">
        <v>185</v>
      </c>
      <c r="H4" s="93" t="s">
        <v>186</v>
      </c>
      <c r="I4" s="93" t="s">
        <v>187</v>
      </c>
      <c r="J4" s="93" t="s">
        <v>188</v>
      </c>
      <c r="K4" s="93" t="s">
        <v>189</v>
      </c>
      <c r="L4" s="37" t="s">
        <v>155</v>
      </c>
      <c r="M4" s="30" t="s">
        <v>190</v>
      </c>
      <c r="N4" s="30" t="s">
        <v>191</v>
      </c>
      <c r="O4" s="37" t="s">
        <v>156</v>
      </c>
      <c r="P4" s="34" t="s">
        <v>73</v>
      </c>
      <c r="Q4" s="8"/>
    </row>
    <row r="5" spans="1:35" ht="63.75" customHeight="1" x14ac:dyDescent="0.25">
      <c r="A5" s="29" t="s">
        <v>1</v>
      </c>
      <c r="B5" s="29"/>
      <c r="C5" s="30"/>
      <c r="D5" s="94" t="s">
        <v>274</v>
      </c>
      <c r="E5" s="94" t="s">
        <v>277</v>
      </c>
      <c r="F5" s="94" t="s">
        <v>192</v>
      </c>
      <c r="G5" s="94" t="s">
        <v>275</v>
      </c>
      <c r="H5" s="94" t="s">
        <v>273</v>
      </c>
      <c r="I5" s="94" t="s">
        <v>273</v>
      </c>
      <c r="J5" s="94" t="s">
        <v>273</v>
      </c>
      <c r="K5" s="94" t="s">
        <v>276</v>
      </c>
      <c r="L5" s="38"/>
      <c r="M5" s="31"/>
      <c r="N5" s="30" t="s">
        <v>154</v>
      </c>
      <c r="O5" s="38"/>
      <c r="P5" s="36"/>
    </row>
    <row r="6" spans="1:35" ht="39" customHeight="1" x14ac:dyDescent="0.25">
      <c r="A6" s="29" t="s">
        <v>13</v>
      </c>
      <c r="B6" s="29"/>
      <c r="C6" s="30"/>
      <c r="D6" s="93">
        <v>4</v>
      </c>
      <c r="E6" s="93">
        <v>3</v>
      </c>
      <c r="F6" s="93">
        <v>3</v>
      </c>
      <c r="G6" s="93">
        <v>4</v>
      </c>
      <c r="H6" s="93">
        <v>2</v>
      </c>
      <c r="I6" s="93">
        <v>2</v>
      </c>
      <c r="J6" s="93">
        <v>2</v>
      </c>
      <c r="K6" s="93">
        <v>4</v>
      </c>
      <c r="L6" s="39">
        <f>SUM(D6:K6)</f>
        <v>24</v>
      </c>
      <c r="M6" s="30"/>
      <c r="N6" s="31"/>
      <c r="O6" s="37"/>
      <c r="P6" s="36"/>
    </row>
    <row r="7" spans="1:35" s="3" customFormat="1" ht="30" customHeight="1" x14ac:dyDescent="0.25">
      <c r="A7" s="29" t="s">
        <v>12</v>
      </c>
      <c r="B7" s="29" t="s">
        <v>0</v>
      </c>
      <c r="C7" s="30" t="s">
        <v>11</v>
      </c>
      <c r="D7" s="93">
        <v>132</v>
      </c>
      <c r="E7" s="93">
        <v>110</v>
      </c>
      <c r="F7" s="93">
        <v>128</v>
      </c>
      <c r="G7" s="93">
        <v>142</v>
      </c>
      <c r="H7" s="93">
        <v>75</v>
      </c>
      <c r="I7" s="93">
        <v>96</v>
      </c>
      <c r="J7" s="93">
        <v>75</v>
      </c>
      <c r="K7" s="93">
        <v>115</v>
      </c>
      <c r="L7" s="39">
        <f>SUM(D7:K7)</f>
        <v>873</v>
      </c>
      <c r="M7" s="30"/>
      <c r="N7" s="30">
        <v>0</v>
      </c>
      <c r="O7" s="37">
        <f t="shared" ref="O7" si="0">SUM(N7:N7)</f>
        <v>0</v>
      </c>
      <c r="P7" s="33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</row>
    <row r="8" spans="1:35" s="3" customFormat="1" ht="30" customHeight="1" x14ac:dyDescent="0.25">
      <c r="A8" s="29" t="s">
        <v>267</v>
      </c>
      <c r="B8" s="29"/>
      <c r="C8" s="30"/>
      <c r="D8" s="91">
        <v>12655.9</v>
      </c>
      <c r="E8" s="91">
        <v>10189.370000000001</v>
      </c>
      <c r="F8" s="91">
        <v>10730.06</v>
      </c>
      <c r="G8" s="91">
        <v>11092.8</v>
      </c>
      <c r="H8" s="91">
        <v>6896.06</v>
      </c>
      <c r="I8" s="91">
        <v>8550</v>
      </c>
      <c r="J8" s="91">
        <v>6621.14</v>
      </c>
      <c r="K8" s="91">
        <v>12469.38</v>
      </c>
      <c r="L8" s="40">
        <f>SUM(D8:K8)</f>
        <v>79204.710000000006</v>
      </c>
      <c r="M8" s="32">
        <v>17916.8</v>
      </c>
      <c r="N8" s="32"/>
      <c r="O8" s="41">
        <f>SUM(M8:N8)</f>
        <v>17916.8</v>
      </c>
      <c r="P8" s="33">
        <f>L8+O8</f>
        <v>97121.510000000009</v>
      </c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</row>
    <row r="9" spans="1:35" s="3" customFormat="1" ht="30" customHeight="1" x14ac:dyDescent="0.25">
      <c r="A9" s="29" t="s">
        <v>225</v>
      </c>
      <c r="B9" s="29"/>
      <c r="C9" s="30" t="s">
        <v>14</v>
      </c>
      <c r="D9" s="91">
        <v>9478.35</v>
      </c>
      <c r="E9" s="91">
        <v>8220.0499999999993</v>
      </c>
      <c r="F9" s="91">
        <v>8457.08</v>
      </c>
      <c r="G9" s="91">
        <v>8778.3700000000008</v>
      </c>
      <c r="H9" s="91">
        <v>5470.33</v>
      </c>
      <c r="I9" s="91">
        <v>6788.5</v>
      </c>
      <c r="J9" s="91">
        <v>4871.2700000000004</v>
      </c>
      <c r="K9" s="91">
        <v>8195.3799999999992</v>
      </c>
      <c r="L9" s="40">
        <f>SUM(D9:K9)</f>
        <v>60259.330000000009</v>
      </c>
      <c r="M9" s="32"/>
      <c r="N9" s="32">
        <v>9800</v>
      </c>
      <c r="O9" s="41">
        <f t="shared" ref="O9:O10" si="1">SUM(M9:N9)</f>
        <v>9800</v>
      </c>
      <c r="P9" s="33">
        <f t="shared" ref="P9:P10" si="2">L9+O9</f>
        <v>70059.330000000016</v>
      </c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</row>
    <row r="10" spans="1:35" s="3" customFormat="1" ht="30" customHeight="1" x14ac:dyDescent="0.25">
      <c r="A10" s="29" t="s">
        <v>15</v>
      </c>
      <c r="B10" s="29"/>
      <c r="C10" s="30"/>
      <c r="D10" s="91">
        <v>1034.6300000000001</v>
      </c>
      <c r="E10" s="91">
        <v>0</v>
      </c>
      <c r="F10" s="91">
        <v>0</v>
      </c>
      <c r="G10" s="91">
        <v>499.64</v>
      </c>
      <c r="H10" s="91">
        <v>559.82000000000005</v>
      </c>
      <c r="I10" s="91">
        <v>0</v>
      </c>
      <c r="J10" s="91">
        <v>0</v>
      </c>
      <c r="K10" s="91">
        <v>0</v>
      </c>
      <c r="L10" s="40">
        <f>SUM(D10:K10)</f>
        <v>2094.09</v>
      </c>
      <c r="M10" s="32"/>
      <c r="N10" s="32">
        <v>1621.34</v>
      </c>
      <c r="O10" s="41">
        <f t="shared" si="1"/>
        <v>1621.34</v>
      </c>
      <c r="P10" s="33">
        <f t="shared" si="2"/>
        <v>3715.4300000000003</v>
      </c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</row>
    <row r="16" spans="1:35" x14ac:dyDescent="0.25">
      <c r="C16" s="1"/>
    </row>
    <row r="18" spans="5:6" x14ac:dyDescent="0.25">
      <c r="E18" s="2"/>
      <c r="F18" s="2"/>
    </row>
  </sheetData>
  <mergeCells count="1">
    <mergeCell ref="A1:P2"/>
  </mergeCells>
  <phoneticPr fontId="20" type="noConversion"/>
  <pageMargins left="0" right="0" top="0" bottom="0" header="0" footer="0"/>
  <pageSetup paperSize="9" scale="73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D8C60D-980D-4316-85AC-3043295B66DA}">
  <sheetPr>
    <pageSetUpPr fitToPage="1"/>
  </sheetPr>
  <dimension ref="A1:U19"/>
  <sheetViews>
    <sheetView zoomScale="85" zoomScaleNormal="85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U7" sqref="U7"/>
    </sheetView>
  </sheetViews>
  <sheetFormatPr defaultRowHeight="15" x14ac:dyDescent="0.25"/>
  <cols>
    <col min="1" max="1" width="24.5703125" style="60" customWidth="1"/>
    <col min="2" max="2" width="18.140625" style="76" customWidth="1"/>
    <col min="3" max="3" width="8.7109375" style="60" customWidth="1"/>
    <col min="4" max="7" width="10.7109375" style="60" customWidth="1"/>
    <col min="8" max="8" width="12.7109375" style="60" customWidth="1"/>
    <col min="9" max="10" width="11.85546875" style="60" customWidth="1"/>
    <col min="11" max="11" width="12.42578125" style="60" customWidth="1"/>
    <col min="12" max="12" width="12" style="60" customWidth="1"/>
    <col min="13" max="20" width="10.7109375" style="60" customWidth="1"/>
    <col min="21" max="21" width="14.7109375" style="59" customWidth="1"/>
    <col min="22" max="16384" width="9.140625" style="60"/>
  </cols>
  <sheetData>
    <row r="1" spans="1:21" ht="42" customHeight="1" x14ac:dyDescent="0.25">
      <c r="A1" s="328" t="s">
        <v>174</v>
      </c>
      <c r="B1" s="328"/>
      <c r="C1" s="328"/>
      <c r="D1" s="328"/>
      <c r="E1" s="328"/>
      <c r="F1" s="328"/>
      <c r="G1" s="328"/>
      <c r="H1" s="328"/>
      <c r="I1" s="328"/>
      <c r="J1" s="328"/>
      <c r="K1" s="328"/>
      <c r="L1" s="328"/>
      <c r="M1" s="328"/>
      <c r="N1" s="328"/>
      <c r="O1" s="328"/>
      <c r="P1" s="328"/>
      <c r="Q1" s="328"/>
      <c r="R1" s="328"/>
      <c r="S1" s="328"/>
      <c r="T1" s="328"/>
    </row>
    <row r="2" spans="1:21" ht="28.5" customHeight="1" x14ac:dyDescent="0.25">
      <c r="A2" s="61"/>
      <c r="B2" s="62"/>
      <c r="C2" s="63"/>
      <c r="D2" s="64" t="s">
        <v>175</v>
      </c>
      <c r="E2" s="61" t="s">
        <v>176</v>
      </c>
      <c r="F2" s="61" t="s">
        <v>177</v>
      </c>
      <c r="G2" s="61" t="s">
        <v>178</v>
      </c>
      <c r="H2" s="65" t="s">
        <v>161</v>
      </c>
      <c r="I2" s="65" t="s">
        <v>162</v>
      </c>
      <c r="J2" s="65" t="s">
        <v>163</v>
      </c>
      <c r="K2" s="65" t="s">
        <v>164</v>
      </c>
      <c r="L2" s="65" t="s">
        <v>165</v>
      </c>
      <c r="M2" s="65" t="s">
        <v>166</v>
      </c>
      <c r="N2" s="65" t="s">
        <v>167</v>
      </c>
      <c r="O2" s="65" t="s">
        <v>168</v>
      </c>
      <c r="P2" s="65" t="s">
        <v>169</v>
      </c>
      <c r="Q2" s="65" t="s">
        <v>170</v>
      </c>
      <c r="R2" s="65" t="s">
        <v>171</v>
      </c>
      <c r="S2" s="65" t="s">
        <v>172</v>
      </c>
      <c r="T2" s="65" t="s">
        <v>173</v>
      </c>
      <c r="U2" s="329" t="s">
        <v>73</v>
      </c>
    </row>
    <row r="3" spans="1:21" ht="57.75" customHeight="1" x14ac:dyDescent="0.25">
      <c r="A3" s="66"/>
      <c r="B3" s="66"/>
      <c r="C3" s="67" t="s">
        <v>2</v>
      </c>
      <c r="D3" s="68" t="s">
        <v>215</v>
      </c>
      <c r="E3" s="67" t="s">
        <v>3</v>
      </c>
      <c r="F3" s="68" t="s">
        <v>4</v>
      </c>
      <c r="G3" s="68" t="s">
        <v>5</v>
      </c>
      <c r="H3" s="68" t="s">
        <v>6</v>
      </c>
      <c r="I3" s="68" t="s">
        <v>7</v>
      </c>
      <c r="J3" s="68" t="s">
        <v>8</v>
      </c>
      <c r="K3" s="68" t="s">
        <v>16</v>
      </c>
      <c r="L3" s="69" t="s">
        <v>216</v>
      </c>
      <c r="M3" s="68" t="s">
        <v>217</v>
      </c>
      <c r="N3" s="68" t="s">
        <v>218</v>
      </c>
      <c r="O3" s="68" t="s">
        <v>219</v>
      </c>
      <c r="P3" s="68" t="s">
        <v>9</v>
      </c>
      <c r="Q3" s="68" t="s">
        <v>10</v>
      </c>
      <c r="R3" s="69" t="s">
        <v>220</v>
      </c>
      <c r="S3" s="68" t="s">
        <v>17</v>
      </c>
      <c r="T3" s="68" t="s">
        <v>221</v>
      </c>
      <c r="U3" s="329"/>
    </row>
    <row r="4" spans="1:21" ht="39" customHeight="1" x14ac:dyDescent="0.25">
      <c r="A4" s="70" t="s">
        <v>1</v>
      </c>
      <c r="B4" s="70"/>
      <c r="C4" s="71"/>
      <c r="D4" s="100" t="s">
        <v>222</v>
      </c>
      <c r="E4" s="72" t="s">
        <v>222</v>
      </c>
      <c r="F4" s="72" t="s">
        <v>223</v>
      </c>
      <c r="G4" s="72" t="s">
        <v>224</v>
      </c>
      <c r="H4" s="72" t="s">
        <v>287</v>
      </c>
      <c r="I4" s="101" t="s">
        <v>19</v>
      </c>
      <c r="J4" s="101" t="s">
        <v>20</v>
      </c>
      <c r="K4" s="72" t="s">
        <v>288</v>
      </c>
      <c r="L4" s="72" t="s">
        <v>21</v>
      </c>
      <c r="M4" s="72" t="s">
        <v>18</v>
      </c>
      <c r="N4" s="72" t="s">
        <v>78</v>
      </c>
      <c r="O4" s="101" t="s">
        <v>23</v>
      </c>
      <c r="P4" s="72" t="s">
        <v>24</v>
      </c>
      <c r="Q4" s="72" t="s">
        <v>22</v>
      </c>
      <c r="R4" s="72" t="s">
        <v>24</v>
      </c>
      <c r="S4" s="72" t="s">
        <v>25</v>
      </c>
      <c r="T4" s="72" t="s">
        <v>26</v>
      </c>
      <c r="U4" s="73"/>
    </row>
    <row r="5" spans="1:21" ht="39" customHeight="1" x14ac:dyDescent="0.25">
      <c r="A5" s="70" t="s">
        <v>13</v>
      </c>
      <c r="B5" s="70"/>
      <c r="C5" s="71" t="s">
        <v>145</v>
      </c>
      <c r="D5" s="102">
        <v>5</v>
      </c>
      <c r="E5" s="71">
        <v>5</v>
      </c>
      <c r="F5" s="71">
        <v>5</v>
      </c>
      <c r="G5" s="71">
        <v>5</v>
      </c>
      <c r="H5" s="72">
        <v>5</v>
      </c>
      <c r="I5" s="101">
        <v>3</v>
      </c>
      <c r="J5" s="101">
        <v>3</v>
      </c>
      <c r="K5" s="72">
        <v>5</v>
      </c>
      <c r="L5" s="72">
        <v>5</v>
      </c>
      <c r="M5" s="72">
        <v>5</v>
      </c>
      <c r="N5" s="72">
        <v>2</v>
      </c>
      <c r="O5" s="101">
        <v>5</v>
      </c>
      <c r="P5" s="72">
        <v>4</v>
      </c>
      <c r="Q5" s="72">
        <v>2</v>
      </c>
      <c r="R5" s="72">
        <v>4</v>
      </c>
      <c r="S5" s="72">
        <v>4</v>
      </c>
      <c r="T5" s="72">
        <v>4</v>
      </c>
      <c r="U5" s="74">
        <f>SUM(D5:T5)</f>
        <v>71</v>
      </c>
    </row>
    <row r="6" spans="1:21" s="59" customFormat="1" ht="30" customHeight="1" x14ac:dyDescent="0.25">
      <c r="A6" s="70" t="s">
        <v>12</v>
      </c>
      <c r="B6" s="70" t="s">
        <v>0</v>
      </c>
      <c r="C6" s="71" t="s">
        <v>11</v>
      </c>
      <c r="D6" s="102">
        <v>107</v>
      </c>
      <c r="E6" s="71">
        <v>107</v>
      </c>
      <c r="F6" s="71">
        <v>110</v>
      </c>
      <c r="G6" s="71">
        <v>104</v>
      </c>
      <c r="H6" s="72">
        <v>151</v>
      </c>
      <c r="I6" s="101">
        <v>149</v>
      </c>
      <c r="J6" s="101">
        <v>148</v>
      </c>
      <c r="K6" s="72">
        <v>177</v>
      </c>
      <c r="L6" s="72">
        <v>162</v>
      </c>
      <c r="M6" s="72">
        <v>152</v>
      </c>
      <c r="N6" s="72">
        <v>61</v>
      </c>
      <c r="O6" s="101">
        <v>159</v>
      </c>
      <c r="P6" s="72">
        <v>156</v>
      </c>
      <c r="Q6" s="106">
        <v>85</v>
      </c>
      <c r="R6" s="106">
        <v>140</v>
      </c>
      <c r="S6" s="106">
        <v>140</v>
      </c>
      <c r="T6" s="106">
        <v>132</v>
      </c>
      <c r="U6" s="74">
        <f t="shared" ref="U6:U10" si="0">SUM(D6:T6)</f>
        <v>2240</v>
      </c>
    </row>
    <row r="7" spans="1:21" s="59" customFormat="1" ht="30" customHeight="1" x14ac:dyDescent="0.25">
      <c r="A7" s="70" t="s">
        <v>267</v>
      </c>
      <c r="B7" s="70"/>
      <c r="C7" s="71" t="s">
        <v>14</v>
      </c>
      <c r="D7" s="103">
        <v>10558.44</v>
      </c>
      <c r="E7" s="75">
        <v>10558.44</v>
      </c>
      <c r="F7" s="75">
        <v>11344.32</v>
      </c>
      <c r="G7" s="75">
        <v>10173.450000000001</v>
      </c>
      <c r="H7" s="75">
        <v>12594.08</v>
      </c>
      <c r="I7" s="104">
        <v>16084</v>
      </c>
      <c r="J7" s="104">
        <v>15064</v>
      </c>
      <c r="K7" s="75">
        <v>14605.96</v>
      </c>
      <c r="L7" s="75">
        <v>12213.85</v>
      </c>
      <c r="M7" s="75">
        <v>12670.31</v>
      </c>
      <c r="N7" s="75">
        <v>5084.5600000000004</v>
      </c>
      <c r="O7" s="104">
        <v>13385.63</v>
      </c>
      <c r="P7" s="75">
        <v>12401.7</v>
      </c>
      <c r="Q7" s="105">
        <v>6528.61</v>
      </c>
      <c r="R7" s="105">
        <v>11448.04</v>
      </c>
      <c r="S7" s="105">
        <v>10314.07</v>
      </c>
      <c r="T7" s="105">
        <v>10055.469999999999</v>
      </c>
      <c r="U7" s="74">
        <f t="shared" si="0"/>
        <v>195084.93000000002</v>
      </c>
    </row>
    <row r="8" spans="1:21" s="59" customFormat="1" ht="30" customHeight="1" x14ac:dyDescent="0.25">
      <c r="A8" s="70" t="s">
        <v>225</v>
      </c>
      <c r="B8" s="70"/>
      <c r="C8" s="71"/>
      <c r="D8" s="241">
        <v>7874.49</v>
      </c>
      <c r="E8" s="242">
        <v>7874.49</v>
      </c>
      <c r="F8" s="242">
        <v>8434.08</v>
      </c>
      <c r="G8" s="242">
        <v>7568.85</v>
      </c>
      <c r="H8" s="243">
        <v>10088.89</v>
      </c>
      <c r="I8" s="243">
        <v>11169.3</v>
      </c>
      <c r="J8" s="243">
        <v>10653.82</v>
      </c>
      <c r="K8" s="243">
        <v>11706.23</v>
      </c>
      <c r="L8" s="243">
        <v>9737.6</v>
      </c>
      <c r="M8" s="242">
        <v>9346.35</v>
      </c>
      <c r="N8" s="243">
        <v>3898.8</v>
      </c>
      <c r="O8" s="243">
        <v>9530.5</v>
      </c>
      <c r="P8" s="242">
        <v>9865.5</v>
      </c>
      <c r="Q8" s="244">
        <v>5237.43</v>
      </c>
      <c r="R8" s="244">
        <v>8973.77</v>
      </c>
      <c r="S8" s="244">
        <v>8603.52</v>
      </c>
      <c r="T8" s="245">
        <v>8411.18</v>
      </c>
      <c r="U8" s="74">
        <f t="shared" si="0"/>
        <v>148974.79999999999</v>
      </c>
    </row>
    <row r="9" spans="1:21" s="59" customFormat="1" ht="30" customHeight="1" x14ac:dyDescent="0.25">
      <c r="A9" s="70" t="s">
        <v>15</v>
      </c>
      <c r="B9" s="70"/>
      <c r="C9" s="71" t="s">
        <v>14</v>
      </c>
      <c r="D9" s="103">
        <v>1293.24</v>
      </c>
      <c r="E9" s="75">
        <v>1293.24</v>
      </c>
      <c r="F9" s="75">
        <v>1143.01</v>
      </c>
      <c r="G9" s="75">
        <v>1145.7</v>
      </c>
      <c r="H9" s="75">
        <v>0</v>
      </c>
      <c r="I9" s="104">
        <v>1808.4</v>
      </c>
      <c r="J9" s="104">
        <v>1742.6</v>
      </c>
      <c r="K9" s="75">
        <v>0</v>
      </c>
      <c r="L9" s="75">
        <v>1632</v>
      </c>
      <c r="M9" s="75">
        <v>455.64</v>
      </c>
      <c r="N9" s="75">
        <v>241.23</v>
      </c>
      <c r="O9" s="104">
        <v>164.1</v>
      </c>
      <c r="P9" s="75">
        <v>674.1</v>
      </c>
      <c r="Q9" s="105">
        <v>0</v>
      </c>
      <c r="R9" s="105">
        <v>0</v>
      </c>
      <c r="S9" s="105">
        <v>0</v>
      </c>
      <c r="T9" s="105">
        <v>0</v>
      </c>
      <c r="U9" s="74">
        <f t="shared" si="0"/>
        <v>11593.26</v>
      </c>
    </row>
    <row r="10" spans="1:21" s="59" customFormat="1" ht="30" customHeight="1" x14ac:dyDescent="0.25">
      <c r="A10" s="70" t="s">
        <v>160</v>
      </c>
      <c r="B10" s="70"/>
      <c r="C10" s="71" t="s">
        <v>14</v>
      </c>
      <c r="D10" s="103">
        <v>2377.23</v>
      </c>
      <c r="E10" s="75">
        <v>2377.23</v>
      </c>
      <c r="F10" s="75">
        <v>2447.7399999999998</v>
      </c>
      <c r="G10" s="75">
        <v>2331.8000000000002</v>
      </c>
      <c r="H10" s="75">
        <v>0</v>
      </c>
      <c r="I10" s="104">
        <v>4876.6000000000004</v>
      </c>
      <c r="J10" s="104">
        <v>3374.6</v>
      </c>
      <c r="K10" s="75">
        <v>0</v>
      </c>
      <c r="L10" s="75">
        <v>0</v>
      </c>
      <c r="M10" s="75">
        <v>0</v>
      </c>
      <c r="N10" s="75">
        <v>0</v>
      </c>
      <c r="O10" s="104">
        <v>0</v>
      </c>
      <c r="P10" s="75">
        <v>0</v>
      </c>
      <c r="Q10" s="105">
        <v>0</v>
      </c>
      <c r="R10" s="105">
        <v>0</v>
      </c>
      <c r="S10" s="105">
        <v>0</v>
      </c>
      <c r="T10" s="105">
        <v>0</v>
      </c>
      <c r="U10" s="74">
        <f t="shared" si="0"/>
        <v>17785.2</v>
      </c>
    </row>
    <row r="11" spans="1:21" x14ac:dyDescent="0.25">
      <c r="A11" s="60" t="s">
        <v>0</v>
      </c>
      <c r="B11" s="76" t="s">
        <v>0</v>
      </c>
    </row>
    <row r="17" spans="3:6" x14ac:dyDescent="0.25">
      <c r="C17" s="77"/>
    </row>
    <row r="19" spans="3:6" x14ac:dyDescent="0.25">
      <c r="E19" s="78"/>
      <c r="F19" s="78"/>
    </row>
  </sheetData>
  <mergeCells count="2">
    <mergeCell ref="A1:T1"/>
    <mergeCell ref="U2:U3"/>
  </mergeCells>
  <pageMargins left="0" right="0" top="0" bottom="0" header="0" footer="0"/>
  <pageSetup paperSize="9" scale="5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9AC0AA-E3F3-451B-8DE6-98450C0DB4A3}">
  <sheetPr>
    <pageSetUpPr fitToPage="1"/>
  </sheetPr>
  <dimension ref="A1:R18"/>
  <sheetViews>
    <sheetView zoomScale="110" zoomScaleNormal="110" zoomScaleSheetLayoutView="90" workbookViewId="0">
      <pane xSplit="2" ySplit="4" topLeftCell="C5" activePane="bottomRight" state="frozen"/>
      <selection pane="topRight" activeCell="D1" sqref="D1"/>
      <selection pane="bottomLeft" activeCell="A5" sqref="A5"/>
      <selection pane="bottomRight" activeCell="L8" sqref="L8"/>
    </sheetView>
  </sheetViews>
  <sheetFormatPr defaultRowHeight="15" x14ac:dyDescent="0.25"/>
  <cols>
    <col min="1" max="1" width="24.5703125" customWidth="1"/>
    <col min="2" max="2" width="8.7109375" customWidth="1"/>
    <col min="3" max="3" width="12.28515625" customWidth="1"/>
    <col min="4" max="17" width="10.7109375" customWidth="1"/>
    <col min="18" max="18" width="14.7109375" style="3" customWidth="1"/>
  </cols>
  <sheetData>
    <row r="1" spans="1:18" ht="24" customHeight="1" x14ac:dyDescent="0.25">
      <c r="A1" s="330" t="s">
        <v>157</v>
      </c>
      <c r="B1" s="330"/>
      <c r="C1" s="330"/>
      <c r="D1" s="330"/>
      <c r="E1" s="330"/>
      <c r="F1" s="330"/>
      <c r="G1" s="330"/>
      <c r="H1" s="330"/>
      <c r="I1" s="330"/>
      <c r="J1" s="330"/>
      <c r="K1" s="330"/>
      <c r="L1" s="330"/>
      <c r="M1" s="330"/>
      <c r="N1" s="330"/>
      <c r="O1" s="330"/>
      <c r="P1" s="330"/>
      <c r="Q1" s="330"/>
      <c r="R1" s="330"/>
    </row>
    <row r="2" spans="1:18" ht="28.5" customHeight="1" x14ac:dyDescent="0.25">
      <c r="A2" s="331"/>
      <c r="B2" s="331"/>
      <c r="C2" s="331"/>
      <c r="D2" s="331"/>
      <c r="E2" s="331"/>
      <c r="F2" s="331"/>
      <c r="G2" s="331"/>
      <c r="H2" s="331"/>
      <c r="I2" s="331"/>
      <c r="J2" s="331"/>
      <c r="K2" s="331"/>
      <c r="L2" s="331"/>
      <c r="M2" s="331"/>
      <c r="N2" s="331"/>
      <c r="O2" s="331"/>
      <c r="P2" s="331"/>
      <c r="Q2" s="331"/>
      <c r="R2" s="331"/>
    </row>
    <row r="3" spans="1:18" ht="28.5" customHeight="1" x14ac:dyDescent="0.25">
      <c r="A3" s="107"/>
      <c r="B3" s="107"/>
      <c r="C3" s="107" t="s">
        <v>175</v>
      </c>
      <c r="D3" s="107" t="s">
        <v>176</v>
      </c>
      <c r="E3" s="107" t="s">
        <v>177</v>
      </c>
      <c r="F3" s="107" t="s">
        <v>178</v>
      </c>
      <c r="G3" s="107" t="s">
        <v>161</v>
      </c>
      <c r="H3" s="107" t="s">
        <v>162</v>
      </c>
      <c r="I3" s="107" t="s">
        <v>163</v>
      </c>
      <c r="J3" s="107" t="s">
        <v>164</v>
      </c>
      <c r="K3" s="107" t="s">
        <v>165</v>
      </c>
      <c r="L3" s="107"/>
      <c r="M3" s="107" t="s">
        <v>166</v>
      </c>
      <c r="N3" s="107" t="s">
        <v>167</v>
      </c>
      <c r="O3" s="107" t="s">
        <v>168</v>
      </c>
      <c r="P3" s="107" t="s">
        <v>169</v>
      </c>
      <c r="Q3" s="107"/>
      <c r="R3" s="107"/>
    </row>
    <row r="4" spans="1:18" ht="59.25" customHeight="1" x14ac:dyDescent="0.25">
      <c r="A4" s="29"/>
      <c r="B4" s="30" t="s">
        <v>2</v>
      </c>
      <c r="C4" s="30" t="s">
        <v>64</v>
      </c>
      <c r="D4" s="30" t="s">
        <v>65</v>
      </c>
      <c r="E4" s="30" t="s">
        <v>66</v>
      </c>
      <c r="F4" s="30" t="s">
        <v>67</v>
      </c>
      <c r="G4" s="30" t="s">
        <v>68</v>
      </c>
      <c r="H4" s="30" t="s">
        <v>69</v>
      </c>
      <c r="I4" s="30" t="s">
        <v>70</v>
      </c>
      <c r="J4" s="30" t="s">
        <v>71</v>
      </c>
      <c r="K4" s="30" t="s">
        <v>72</v>
      </c>
      <c r="L4" s="37" t="s">
        <v>155</v>
      </c>
      <c r="M4" s="30" t="s">
        <v>74</v>
      </c>
      <c r="N4" s="30" t="s">
        <v>75</v>
      </c>
      <c r="O4" s="30" t="s">
        <v>76</v>
      </c>
      <c r="P4" s="30" t="s">
        <v>77</v>
      </c>
      <c r="Q4" s="37" t="s">
        <v>156</v>
      </c>
      <c r="R4" s="108" t="s">
        <v>73</v>
      </c>
    </row>
    <row r="5" spans="1:18" ht="63.75" customHeight="1" x14ac:dyDescent="0.25">
      <c r="A5" s="29" t="s">
        <v>1</v>
      </c>
      <c r="B5" s="30"/>
      <c r="C5" s="31" t="s">
        <v>289</v>
      </c>
      <c r="D5" s="31" t="s">
        <v>78</v>
      </c>
      <c r="E5" s="31" t="s">
        <v>290</v>
      </c>
      <c r="F5" s="31" t="s">
        <v>291</v>
      </c>
      <c r="G5" s="35" t="s">
        <v>292</v>
      </c>
      <c r="H5" s="31" t="s">
        <v>293</v>
      </c>
      <c r="I5" s="31" t="s">
        <v>294</v>
      </c>
      <c r="J5" s="31" t="s">
        <v>79</v>
      </c>
      <c r="K5" s="31" t="s">
        <v>80</v>
      </c>
      <c r="L5" s="38"/>
      <c r="M5" s="30">
        <v>3</v>
      </c>
      <c r="N5" s="30">
        <v>3</v>
      </c>
      <c r="O5" s="30">
        <v>3</v>
      </c>
      <c r="P5" s="30">
        <v>3</v>
      </c>
      <c r="Q5" s="38"/>
      <c r="R5" s="36"/>
    </row>
    <row r="6" spans="1:18" ht="39" customHeight="1" x14ac:dyDescent="0.25">
      <c r="A6" s="29" t="s">
        <v>13</v>
      </c>
      <c r="B6" s="30"/>
      <c r="C6" s="30">
        <v>4</v>
      </c>
      <c r="D6" s="30">
        <v>2</v>
      </c>
      <c r="E6" s="30">
        <v>5</v>
      </c>
      <c r="F6" s="30">
        <v>2</v>
      </c>
      <c r="G6" s="30">
        <v>5</v>
      </c>
      <c r="H6" s="30">
        <v>5</v>
      </c>
      <c r="I6" s="30">
        <v>4</v>
      </c>
      <c r="J6" s="30">
        <v>4</v>
      </c>
      <c r="K6" s="30">
        <v>5</v>
      </c>
      <c r="L6" s="39">
        <f>SUM(C6:K6)</f>
        <v>36</v>
      </c>
      <c r="M6" s="31"/>
      <c r="N6" s="31"/>
      <c r="O6" s="31"/>
      <c r="P6" s="31"/>
      <c r="Q6" s="37"/>
      <c r="R6" s="109">
        <f>L6+Q6</f>
        <v>36</v>
      </c>
    </row>
    <row r="7" spans="1:18" s="3" customFormat="1" ht="30" customHeight="1" x14ac:dyDescent="0.25">
      <c r="A7" s="29" t="s">
        <v>12</v>
      </c>
      <c r="B7" s="30" t="s">
        <v>11</v>
      </c>
      <c r="C7" s="30">
        <v>141</v>
      </c>
      <c r="D7" s="30">
        <v>68</v>
      </c>
      <c r="E7" s="30">
        <v>1444</v>
      </c>
      <c r="F7" s="30">
        <v>66</v>
      </c>
      <c r="G7" s="30">
        <v>187</v>
      </c>
      <c r="H7" s="30">
        <v>175</v>
      </c>
      <c r="I7" s="30">
        <v>133</v>
      </c>
      <c r="J7" s="30">
        <v>106</v>
      </c>
      <c r="K7" s="30">
        <v>173</v>
      </c>
      <c r="L7" s="40">
        <f t="shared" ref="L7:L10" si="0">SUM(C7:K7)</f>
        <v>2493</v>
      </c>
      <c r="M7" s="30">
        <v>0</v>
      </c>
      <c r="N7" s="30">
        <v>0</v>
      </c>
      <c r="O7" s="30">
        <v>0</v>
      </c>
      <c r="P7" s="30">
        <v>0</v>
      </c>
      <c r="Q7" s="41">
        <f>SUM(M7:P7)</f>
        <v>0</v>
      </c>
      <c r="R7" s="33">
        <f t="shared" ref="R7:R10" si="1">L7+Q7</f>
        <v>2493</v>
      </c>
    </row>
    <row r="8" spans="1:18" s="3" customFormat="1" ht="30" customHeight="1" x14ac:dyDescent="0.25">
      <c r="A8" s="29" t="s">
        <v>267</v>
      </c>
      <c r="B8" s="30" t="s">
        <v>14</v>
      </c>
      <c r="C8" s="32">
        <v>11880.05</v>
      </c>
      <c r="D8" s="32">
        <v>5813.7</v>
      </c>
      <c r="E8" s="32">
        <v>12119.43</v>
      </c>
      <c r="F8" s="32">
        <v>5538.27</v>
      </c>
      <c r="G8" s="32">
        <v>19651.060000000001</v>
      </c>
      <c r="H8" s="32">
        <v>15224.28</v>
      </c>
      <c r="I8" s="32">
        <v>10902.82</v>
      </c>
      <c r="J8" s="32">
        <v>8766.24</v>
      </c>
      <c r="K8" s="32">
        <v>14092.4</v>
      </c>
      <c r="L8" s="40">
        <f t="shared" si="0"/>
        <v>103988.24999999999</v>
      </c>
      <c r="M8" s="32"/>
      <c r="N8" s="32"/>
      <c r="O8" s="32"/>
      <c r="P8" s="32"/>
      <c r="Q8" s="41">
        <f t="shared" ref="Q8:Q10" si="2">SUM(M8:P8)</f>
        <v>0</v>
      </c>
      <c r="R8" s="33">
        <f t="shared" si="1"/>
        <v>103988.24999999999</v>
      </c>
    </row>
    <row r="9" spans="1:18" s="3" customFormat="1" ht="30" customHeight="1" x14ac:dyDescent="0.25">
      <c r="A9" s="29" t="s">
        <v>225</v>
      </c>
      <c r="B9" s="30"/>
      <c r="C9" s="246">
        <v>9125.7999999999993</v>
      </c>
      <c r="D9" s="247">
        <v>4475.6499999999996</v>
      </c>
      <c r="E9" s="247">
        <v>9075.9</v>
      </c>
      <c r="F9" s="247">
        <v>4186.42</v>
      </c>
      <c r="G9" s="247">
        <v>12569.21</v>
      </c>
      <c r="H9" s="247">
        <v>10560.37</v>
      </c>
      <c r="I9" s="247">
        <v>8332.6299999999992</v>
      </c>
      <c r="J9" s="247">
        <v>6580.23</v>
      </c>
      <c r="K9" s="248">
        <v>10561.5</v>
      </c>
      <c r="L9" s="40">
        <f t="shared" si="0"/>
        <v>75467.709999999992</v>
      </c>
      <c r="M9" s="32">
        <v>4275</v>
      </c>
      <c r="N9" s="32">
        <v>9800</v>
      </c>
      <c r="O9" s="32">
        <v>9800</v>
      </c>
      <c r="P9" s="32">
        <v>9800</v>
      </c>
      <c r="Q9" s="41">
        <f t="shared" si="2"/>
        <v>33675</v>
      </c>
      <c r="R9" s="33">
        <f t="shared" si="1"/>
        <v>109142.70999999999</v>
      </c>
    </row>
    <row r="10" spans="1:18" s="3" customFormat="1" ht="30" customHeight="1" x14ac:dyDescent="0.25">
      <c r="A10" s="29" t="s">
        <v>15</v>
      </c>
      <c r="B10" s="30"/>
      <c r="C10" s="32">
        <v>506.38</v>
      </c>
      <c r="D10" s="32">
        <v>0</v>
      </c>
      <c r="E10" s="32">
        <v>550</v>
      </c>
      <c r="F10" s="32">
        <v>0</v>
      </c>
      <c r="G10" s="32">
        <v>0</v>
      </c>
      <c r="H10" s="32">
        <v>889.28</v>
      </c>
      <c r="I10" s="32">
        <v>233.5</v>
      </c>
      <c r="J10" s="32">
        <v>891.85</v>
      </c>
      <c r="K10" s="32">
        <v>973.54</v>
      </c>
      <c r="L10" s="40">
        <f t="shared" si="0"/>
        <v>4044.5499999999997</v>
      </c>
      <c r="M10" s="32"/>
      <c r="N10" s="32">
        <v>1621.34</v>
      </c>
      <c r="O10" s="32">
        <v>1621.34</v>
      </c>
      <c r="P10" s="32">
        <v>1621.34</v>
      </c>
      <c r="Q10" s="41">
        <f t="shared" si="2"/>
        <v>4864.0199999999995</v>
      </c>
      <c r="R10" s="33">
        <f t="shared" si="1"/>
        <v>8908.57</v>
      </c>
    </row>
    <row r="16" spans="1:18" x14ac:dyDescent="0.25">
      <c r="B16" s="1"/>
    </row>
    <row r="18" spans="4:5" x14ac:dyDescent="0.25">
      <c r="D18" s="2"/>
      <c r="E18" s="2"/>
    </row>
  </sheetData>
  <mergeCells count="1">
    <mergeCell ref="A1:R2"/>
  </mergeCells>
  <phoneticPr fontId="20" type="noConversion"/>
  <pageMargins left="0" right="0" top="0" bottom="0" header="0" footer="0"/>
  <pageSetup paperSize="9" scale="63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88C8A2-A32A-4CCD-9D03-741A0A9FF93B}">
  <sheetPr>
    <pageSetUpPr fitToPage="1"/>
  </sheetPr>
  <dimension ref="A1:V18"/>
  <sheetViews>
    <sheetView zoomScale="80" zoomScaleNormal="80" workbookViewId="0">
      <pane xSplit="2" ySplit="4" topLeftCell="C5" activePane="bottomRight" state="frozen"/>
      <selection pane="topRight" activeCell="D1" sqref="D1"/>
      <selection pane="bottomLeft" activeCell="A5" sqref="A5"/>
      <selection pane="bottomRight" activeCell="P8" sqref="P8"/>
    </sheetView>
  </sheetViews>
  <sheetFormatPr defaultRowHeight="15" x14ac:dyDescent="0.25"/>
  <cols>
    <col min="1" max="1" width="24.5703125" customWidth="1"/>
    <col min="2" max="2" width="8.7109375" customWidth="1"/>
    <col min="3" max="3" width="12.28515625" customWidth="1"/>
    <col min="4" max="22" width="10.7109375" customWidth="1"/>
  </cols>
  <sheetData>
    <row r="1" spans="1:22" ht="24" customHeight="1" x14ac:dyDescent="0.25">
      <c r="A1" s="326" t="s">
        <v>158</v>
      </c>
      <c r="B1" s="326"/>
      <c r="C1" s="326"/>
      <c r="D1" s="326"/>
      <c r="E1" s="326"/>
      <c r="F1" s="326"/>
      <c r="G1" s="326"/>
      <c r="H1" s="326"/>
      <c r="I1" s="326"/>
      <c r="J1" s="326"/>
      <c r="K1" s="326"/>
      <c r="L1" s="326"/>
      <c r="M1" s="326"/>
      <c r="N1" s="326"/>
      <c r="O1" s="326"/>
      <c r="P1" s="326"/>
      <c r="Q1" s="326"/>
      <c r="R1" s="326"/>
      <c r="S1" s="326"/>
      <c r="T1" s="326"/>
      <c r="U1" s="326"/>
      <c r="V1" s="326"/>
    </row>
    <row r="2" spans="1:22" ht="28.5" customHeight="1" x14ac:dyDescent="0.25">
      <c r="A2" s="327"/>
      <c r="B2" s="327"/>
      <c r="C2" s="327"/>
      <c r="D2" s="327"/>
      <c r="E2" s="327"/>
      <c r="F2" s="327"/>
      <c r="G2" s="327"/>
      <c r="H2" s="327"/>
      <c r="I2" s="327"/>
      <c r="J2" s="327"/>
      <c r="K2" s="327"/>
      <c r="L2" s="327"/>
      <c r="M2" s="327"/>
      <c r="N2" s="327"/>
      <c r="O2" s="327"/>
      <c r="P2" s="327"/>
      <c r="Q2" s="327"/>
      <c r="R2" s="327"/>
      <c r="S2" s="327"/>
      <c r="T2" s="327"/>
      <c r="U2" s="327"/>
      <c r="V2" s="327"/>
    </row>
    <row r="3" spans="1:22" ht="28.5" customHeight="1" x14ac:dyDescent="0.25">
      <c r="A3" s="42"/>
      <c r="B3" s="42"/>
      <c r="C3" s="42" t="s">
        <v>175</v>
      </c>
      <c r="D3" s="42" t="s">
        <v>176</v>
      </c>
      <c r="E3" s="42" t="s">
        <v>177</v>
      </c>
      <c r="F3" s="42" t="s">
        <v>178</v>
      </c>
      <c r="G3" s="42" t="s">
        <v>161</v>
      </c>
      <c r="H3" s="42" t="s">
        <v>162</v>
      </c>
      <c r="I3" s="42" t="s">
        <v>163</v>
      </c>
      <c r="J3" s="42" t="s">
        <v>164</v>
      </c>
      <c r="K3" s="42" t="s">
        <v>165</v>
      </c>
      <c r="L3" s="42" t="s">
        <v>166</v>
      </c>
      <c r="M3" s="42" t="s">
        <v>167</v>
      </c>
      <c r="N3" s="42" t="s">
        <v>168</v>
      </c>
      <c r="O3" s="42" t="s">
        <v>172</v>
      </c>
      <c r="P3" s="43"/>
      <c r="Q3" s="42" t="s">
        <v>168</v>
      </c>
      <c r="R3" s="42" t="s">
        <v>169</v>
      </c>
      <c r="S3" s="42" t="s">
        <v>170</v>
      </c>
      <c r="T3" s="43"/>
      <c r="U3" s="42"/>
      <c r="V3" s="42"/>
    </row>
    <row r="4" spans="1:22" ht="47.25" customHeight="1" x14ac:dyDescent="0.25">
      <c r="A4" s="6"/>
      <c r="B4" s="5" t="s">
        <v>2</v>
      </c>
      <c r="C4" s="5" t="s">
        <v>117</v>
      </c>
      <c r="D4" s="5" t="s">
        <v>118</v>
      </c>
      <c r="E4" s="7" t="s">
        <v>119</v>
      </c>
      <c r="F4" s="7" t="s">
        <v>120</v>
      </c>
      <c r="G4" s="7" t="s">
        <v>121</v>
      </c>
      <c r="H4" s="7" t="s">
        <v>122</v>
      </c>
      <c r="I4" s="7" t="s">
        <v>123</v>
      </c>
      <c r="J4" s="7" t="s">
        <v>124</v>
      </c>
      <c r="K4" s="7" t="s">
        <v>125</v>
      </c>
      <c r="L4" s="7" t="s">
        <v>126</v>
      </c>
      <c r="M4" s="7" t="s">
        <v>127</v>
      </c>
      <c r="N4" s="7" t="s">
        <v>337</v>
      </c>
      <c r="O4" s="7" t="s">
        <v>338</v>
      </c>
      <c r="P4" s="37" t="s">
        <v>179</v>
      </c>
      <c r="Q4" s="7" t="s">
        <v>128</v>
      </c>
      <c r="R4" s="7" t="s">
        <v>129</v>
      </c>
      <c r="S4" s="7" t="s">
        <v>130</v>
      </c>
      <c r="T4" s="37" t="s">
        <v>180</v>
      </c>
      <c r="U4" s="7" t="s">
        <v>131</v>
      </c>
      <c r="V4" s="7" t="s">
        <v>73</v>
      </c>
    </row>
    <row r="5" spans="1:22" ht="39" customHeight="1" x14ac:dyDescent="0.25">
      <c r="A5" s="29" t="s">
        <v>1</v>
      </c>
      <c r="B5" s="30"/>
      <c r="C5" s="31" t="s">
        <v>295</v>
      </c>
      <c r="D5" s="31" t="s">
        <v>132</v>
      </c>
      <c r="E5" s="31" t="s">
        <v>296</v>
      </c>
      <c r="F5" s="31" t="s">
        <v>297</v>
      </c>
      <c r="G5" s="35" t="s">
        <v>133</v>
      </c>
      <c r="H5" s="31" t="s">
        <v>298</v>
      </c>
      <c r="I5" s="31" t="s">
        <v>134</v>
      </c>
      <c r="J5" s="31" t="s">
        <v>299</v>
      </c>
      <c r="K5" s="31" t="s">
        <v>135</v>
      </c>
      <c r="L5" s="31" t="s">
        <v>300</v>
      </c>
      <c r="M5" s="31" t="s">
        <v>274</v>
      </c>
      <c r="N5" s="249" t="s">
        <v>339</v>
      </c>
      <c r="O5" s="250" t="s">
        <v>340</v>
      </c>
      <c r="P5" s="38"/>
      <c r="Q5" s="30">
        <v>3</v>
      </c>
      <c r="R5" s="30">
        <v>3</v>
      </c>
      <c r="S5" s="30">
        <v>3</v>
      </c>
      <c r="T5" s="37"/>
      <c r="U5" s="30"/>
      <c r="V5" s="30"/>
    </row>
    <row r="6" spans="1:22" ht="39" customHeight="1" x14ac:dyDescent="0.25">
      <c r="A6" s="29" t="s">
        <v>13</v>
      </c>
      <c r="B6" s="30"/>
      <c r="C6" s="30">
        <v>4</v>
      </c>
      <c r="D6" s="30">
        <v>3</v>
      </c>
      <c r="E6" s="30">
        <v>4</v>
      </c>
      <c r="F6" s="30">
        <v>4</v>
      </c>
      <c r="G6" s="30">
        <v>4</v>
      </c>
      <c r="H6" s="30">
        <v>4</v>
      </c>
      <c r="I6" s="30">
        <v>4</v>
      </c>
      <c r="J6" s="30">
        <v>4</v>
      </c>
      <c r="K6" s="30">
        <v>4</v>
      </c>
      <c r="L6" s="30">
        <v>4</v>
      </c>
      <c r="M6" s="30">
        <v>4</v>
      </c>
      <c r="N6" s="251" t="s">
        <v>256</v>
      </c>
      <c r="O6" s="250" t="s">
        <v>252</v>
      </c>
      <c r="P6" s="37">
        <f>SUM(C6:M6)</f>
        <v>43</v>
      </c>
      <c r="Q6" s="31"/>
      <c r="R6" s="31"/>
      <c r="S6" s="31"/>
      <c r="T6" s="38"/>
      <c r="U6" s="31"/>
      <c r="V6" s="110">
        <f t="shared" ref="V6:V7" si="0">P6+T6</f>
        <v>43</v>
      </c>
    </row>
    <row r="7" spans="1:22" s="3" customFormat="1" ht="30" customHeight="1" x14ac:dyDescent="0.25">
      <c r="A7" s="29" t="s">
        <v>12</v>
      </c>
      <c r="B7" s="30" t="s">
        <v>11</v>
      </c>
      <c r="C7" s="30">
        <v>142</v>
      </c>
      <c r="D7" s="30">
        <v>104</v>
      </c>
      <c r="E7" s="30">
        <v>120</v>
      </c>
      <c r="F7" s="30">
        <v>131</v>
      </c>
      <c r="G7" s="30">
        <v>131</v>
      </c>
      <c r="H7" s="30">
        <v>156</v>
      </c>
      <c r="I7" s="30">
        <v>164</v>
      </c>
      <c r="J7" s="30">
        <v>144</v>
      </c>
      <c r="K7" s="30">
        <v>131</v>
      </c>
      <c r="L7" s="30">
        <v>144</v>
      </c>
      <c r="M7" s="30">
        <v>137</v>
      </c>
      <c r="N7" s="249">
        <v>122</v>
      </c>
      <c r="O7" s="252">
        <v>78</v>
      </c>
      <c r="P7" s="37">
        <f>SUM(C7:M7)</f>
        <v>1504</v>
      </c>
      <c r="Q7" s="30"/>
      <c r="R7" s="30">
        <v>0</v>
      </c>
      <c r="S7" s="30">
        <v>0</v>
      </c>
      <c r="T7" s="37"/>
      <c r="U7" s="30">
        <v>0</v>
      </c>
      <c r="V7" s="110">
        <f t="shared" si="0"/>
        <v>1504</v>
      </c>
    </row>
    <row r="8" spans="1:22" s="3" customFormat="1" ht="30" customHeight="1" x14ac:dyDescent="0.25">
      <c r="A8" s="29" t="s">
        <v>267</v>
      </c>
      <c r="B8" s="30"/>
      <c r="C8" s="32">
        <v>11680.57</v>
      </c>
      <c r="D8" s="32">
        <v>8610.61</v>
      </c>
      <c r="E8" s="32">
        <v>9562.36</v>
      </c>
      <c r="F8" s="32">
        <v>11305.27</v>
      </c>
      <c r="G8" s="32">
        <v>10652.68</v>
      </c>
      <c r="H8" s="32">
        <v>12623.78</v>
      </c>
      <c r="I8" s="32">
        <v>13536.43</v>
      </c>
      <c r="J8" s="32">
        <v>11523.3</v>
      </c>
      <c r="K8" s="32">
        <v>10888.19</v>
      </c>
      <c r="L8" s="32">
        <v>11970.73</v>
      </c>
      <c r="M8" s="32">
        <v>12853.16</v>
      </c>
      <c r="N8" s="253">
        <v>10090.040000000001</v>
      </c>
      <c r="O8" s="254">
        <v>6697.16</v>
      </c>
      <c r="P8" s="41">
        <f>SUM(C8:O8)</f>
        <v>141994.28</v>
      </c>
      <c r="Q8" s="32">
        <v>4275</v>
      </c>
      <c r="R8" s="32">
        <v>9800</v>
      </c>
      <c r="S8" s="32">
        <v>9800</v>
      </c>
      <c r="T8" s="41">
        <f>SUM(Q8:S8)</f>
        <v>23875</v>
      </c>
      <c r="U8" s="30">
        <v>0</v>
      </c>
      <c r="V8" s="32">
        <f>P8+T8</f>
        <v>165869.28</v>
      </c>
    </row>
    <row r="9" spans="1:22" s="3" customFormat="1" ht="30" customHeight="1" x14ac:dyDescent="0.25">
      <c r="A9" s="29" t="s">
        <v>225</v>
      </c>
      <c r="B9" s="30" t="s">
        <v>14</v>
      </c>
      <c r="C9" s="255">
        <v>9051.27</v>
      </c>
      <c r="D9" s="256">
        <v>6567.08</v>
      </c>
      <c r="E9" s="256">
        <v>7554.24</v>
      </c>
      <c r="F9" s="247">
        <v>8535.27</v>
      </c>
      <c r="G9" s="255">
        <v>8305.7999999999993</v>
      </c>
      <c r="H9" s="247">
        <v>9833.69</v>
      </c>
      <c r="I9" s="247">
        <v>10438.81</v>
      </c>
      <c r="J9" s="253">
        <v>9221</v>
      </c>
      <c r="K9" s="247">
        <v>8276.36</v>
      </c>
      <c r="L9" s="247">
        <v>9052.0300000000007</v>
      </c>
      <c r="M9" s="253">
        <v>8682.7199999999993</v>
      </c>
      <c r="N9" s="253">
        <v>7476.06</v>
      </c>
      <c r="O9" s="254">
        <v>5063.8500000000004</v>
      </c>
      <c r="P9" s="41">
        <f>SUM(C9:O9)</f>
        <v>108058.18000000001</v>
      </c>
      <c r="Q9" s="32"/>
      <c r="R9" s="32"/>
      <c r="S9" s="32"/>
      <c r="T9" s="41">
        <f t="shared" ref="T9:T10" si="1">SUM(Q9:S9)</f>
        <v>0</v>
      </c>
      <c r="U9" s="32"/>
      <c r="V9" s="32">
        <f t="shared" ref="V9:V10" si="2">P9+T9</f>
        <v>108058.18000000001</v>
      </c>
    </row>
    <row r="10" spans="1:22" s="3" customFormat="1" ht="30" customHeight="1" x14ac:dyDescent="0.25">
      <c r="A10" s="29" t="s">
        <v>15</v>
      </c>
      <c r="B10" s="30"/>
      <c r="C10" s="32">
        <v>0</v>
      </c>
      <c r="D10" s="32">
        <v>0</v>
      </c>
      <c r="E10" s="32">
        <v>222.73</v>
      </c>
      <c r="F10" s="32">
        <v>752.8</v>
      </c>
      <c r="G10" s="32">
        <v>0</v>
      </c>
      <c r="H10" s="32">
        <v>0</v>
      </c>
      <c r="I10" s="32">
        <v>0</v>
      </c>
      <c r="J10" s="32">
        <v>377.2</v>
      </c>
      <c r="K10" s="32"/>
      <c r="L10" s="32">
        <v>694.26</v>
      </c>
      <c r="M10" s="32">
        <v>215.8</v>
      </c>
      <c r="N10" s="253">
        <v>0</v>
      </c>
      <c r="O10" s="254">
        <v>0</v>
      </c>
      <c r="P10" s="41">
        <f t="shared" ref="P10" si="3">SUM(C10:M10)</f>
        <v>2262.79</v>
      </c>
      <c r="Q10" s="32"/>
      <c r="R10" s="32">
        <v>1621.34</v>
      </c>
      <c r="S10" s="32">
        <v>1621.34</v>
      </c>
      <c r="T10" s="41">
        <f t="shared" si="1"/>
        <v>3242.68</v>
      </c>
      <c r="U10" s="32"/>
      <c r="V10" s="32">
        <f t="shared" si="2"/>
        <v>5505.4699999999993</v>
      </c>
    </row>
    <row r="16" spans="1:22" x14ac:dyDescent="0.25">
      <c r="B16" s="1"/>
    </row>
    <row r="18" spans="4:5" x14ac:dyDescent="0.25">
      <c r="D18" s="2"/>
      <c r="E18" s="2"/>
    </row>
  </sheetData>
  <mergeCells count="1">
    <mergeCell ref="A1:V2"/>
  </mergeCells>
  <phoneticPr fontId="20" type="noConversion"/>
  <pageMargins left="0" right="0" top="0" bottom="0" header="0" footer="0"/>
  <pageSetup paperSize="9" scale="58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741FD4-788E-4BFE-94C0-52DEA4A08077}">
  <sheetPr>
    <pageSetUpPr fitToPage="1"/>
  </sheetPr>
  <dimension ref="A1:T15"/>
  <sheetViews>
    <sheetView zoomScale="85" zoomScaleNormal="85" workbookViewId="0">
      <pane xSplit="2" ySplit="3" topLeftCell="C4" activePane="bottomRight" state="frozen"/>
      <selection pane="topRight" activeCell="D1" sqref="D1"/>
      <selection pane="bottomLeft" activeCell="A4" sqref="A4"/>
      <selection pane="bottomRight" activeCell="N7" sqref="N7"/>
    </sheetView>
  </sheetViews>
  <sheetFormatPr defaultRowHeight="15" x14ac:dyDescent="0.25"/>
  <cols>
    <col min="1" max="1" width="24.5703125" customWidth="1"/>
    <col min="2" max="5" width="8.7109375" customWidth="1"/>
    <col min="6" max="6" width="8.85546875" customWidth="1"/>
    <col min="7" max="14" width="10.7109375" customWidth="1"/>
    <col min="15" max="15" width="8.7109375" customWidth="1"/>
    <col min="16" max="16" width="8.85546875" customWidth="1"/>
    <col min="17" max="19" width="10.7109375" customWidth="1"/>
    <col min="20" max="20" width="14.7109375" style="3" customWidth="1"/>
  </cols>
  <sheetData>
    <row r="1" spans="1:20" ht="33.75" customHeight="1" x14ac:dyDescent="0.25">
      <c r="A1" s="332" t="s">
        <v>159</v>
      </c>
      <c r="B1" s="332"/>
      <c r="C1" s="332"/>
      <c r="D1" s="332"/>
      <c r="E1" s="332"/>
      <c r="F1" s="332"/>
      <c r="G1" s="332"/>
      <c r="H1" s="332"/>
      <c r="I1" s="332"/>
      <c r="J1" s="332"/>
      <c r="K1" s="332"/>
      <c r="L1" s="332"/>
      <c r="M1" s="332"/>
      <c r="N1" s="332"/>
      <c r="O1" s="332"/>
      <c r="P1" s="332"/>
      <c r="Q1" s="332"/>
      <c r="R1" s="332"/>
      <c r="S1" s="332"/>
      <c r="T1" s="332"/>
    </row>
    <row r="2" spans="1:20" ht="28.5" customHeight="1" x14ac:dyDescent="0.25">
      <c r="A2" s="46"/>
      <c r="B2" s="46"/>
      <c r="C2" s="48" t="s">
        <v>197</v>
      </c>
      <c r="D2" s="48" t="s">
        <v>198</v>
      </c>
      <c r="E2" s="48" t="s">
        <v>199</v>
      </c>
      <c r="F2" s="48" t="s">
        <v>200</v>
      </c>
      <c r="G2" s="49" t="s">
        <v>201</v>
      </c>
      <c r="H2" s="49" t="s">
        <v>211</v>
      </c>
      <c r="I2" s="49" t="s">
        <v>202</v>
      </c>
      <c r="J2" s="49" t="s">
        <v>203</v>
      </c>
      <c r="K2" s="49" t="s">
        <v>204</v>
      </c>
      <c r="L2" s="49" t="s">
        <v>205</v>
      </c>
      <c r="M2" s="49" t="s">
        <v>206</v>
      </c>
      <c r="N2" s="56" t="s">
        <v>212</v>
      </c>
      <c r="O2" s="42" t="s">
        <v>197</v>
      </c>
      <c r="P2" s="42" t="s">
        <v>199</v>
      </c>
      <c r="Q2" s="47" t="s">
        <v>206</v>
      </c>
      <c r="R2" s="47" t="s">
        <v>207</v>
      </c>
      <c r="S2" s="56" t="s">
        <v>212</v>
      </c>
      <c r="T2" s="111" t="s">
        <v>212</v>
      </c>
    </row>
    <row r="3" spans="1:20" ht="48.75" customHeight="1" x14ac:dyDescent="0.25">
      <c r="A3" s="112"/>
      <c r="B3" s="113" t="s">
        <v>2</v>
      </c>
      <c r="C3" s="113" t="s">
        <v>226</v>
      </c>
      <c r="D3" s="113" t="s">
        <v>208</v>
      </c>
      <c r="E3" s="113" t="s">
        <v>209</v>
      </c>
      <c r="F3" s="113" t="s">
        <v>210</v>
      </c>
      <c r="G3" s="113" t="s">
        <v>136</v>
      </c>
      <c r="H3" s="113" t="s">
        <v>137</v>
      </c>
      <c r="I3" s="45" t="s">
        <v>138</v>
      </c>
      <c r="J3" s="45" t="s">
        <v>139</v>
      </c>
      <c r="K3" s="45" t="s">
        <v>140</v>
      </c>
      <c r="L3" s="45" t="s">
        <v>141</v>
      </c>
      <c r="M3" s="45" t="s">
        <v>341</v>
      </c>
      <c r="N3" s="57"/>
      <c r="O3" s="113" t="s">
        <v>213</v>
      </c>
      <c r="P3" s="113" t="s">
        <v>214</v>
      </c>
      <c r="Q3" s="45" t="s">
        <v>227</v>
      </c>
      <c r="R3" s="45" t="s">
        <v>142</v>
      </c>
      <c r="S3" s="57"/>
      <c r="T3" s="36"/>
    </row>
    <row r="4" spans="1:20" ht="39" customHeight="1" x14ac:dyDescent="0.25">
      <c r="A4" s="50" t="s">
        <v>1</v>
      </c>
      <c r="B4" s="51"/>
      <c r="C4" s="51" t="s">
        <v>228</v>
      </c>
      <c r="D4" s="51" t="s">
        <v>229</v>
      </c>
      <c r="E4" s="51" t="s">
        <v>230</v>
      </c>
      <c r="F4" s="51" t="s">
        <v>231</v>
      </c>
      <c r="G4" s="114" t="s">
        <v>193</v>
      </c>
      <c r="H4" s="114" t="s">
        <v>194</v>
      </c>
      <c r="I4" s="114" t="s">
        <v>195</v>
      </c>
      <c r="J4" s="114" t="s">
        <v>196</v>
      </c>
      <c r="K4" s="114" t="s">
        <v>143</v>
      </c>
      <c r="L4" s="114" t="s">
        <v>144</v>
      </c>
      <c r="M4" s="114"/>
      <c r="N4" s="115"/>
      <c r="O4" s="51"/>
      <c r="P4" s="51"/>
      <c r="Q4" s="51">
        <v>3</v>
      </c>
      <c r="R4" s="51">
        <v>3</v>
      </c>
      <c r="S4" s="39"/>
      <c r="T4" s="116"/>
    </row>
    <row r="5" spans="1:20" ht="39" customHeight="1" x14ac:dyDescent="0.25">
      <c r="A5" s="50" t="s">
        <v>13</v>
      </c>
      <c r="B5" s="51"/>
      <c r="C5" s="51" t="s">
        <v>232</v>
      </c>
      <c r="D5" s="51" t="s">
        <v>232</v>
      </c>
      <c r="E5" s="51" t="s">
        <v>233</v>
      </c>
      <c r="F5" s="51" t="s">
        <v>234</v>
      </c>
      <c r="G5" s="51">
        <v>4</v>
      </c>
      <c r="H5" s="51">
        <v>4</v>
      </c>
      <c r="I5" s="51">
        <v>3</v>
      </c>
      <c r="J5" s="51">
        <v>2</v>
      </c>
      <c r="K5" s="51">
        <v>4</v>
      </c>
      <c r="L5" s="51">
        <v>3</v>
      </c>
      <c r="M5" s="51"/>
      <c r="N5" s="57"/>
      <c r="O5" s="52"/>
      <c r="P5" s="52"/>
      <c r="Q5" s="52"/>
      <c r="R5" s="52"/>
      <c r="S5" s="39"/>
      <c r="T5" s="116"/>
    </row>
    <row r="6" spans="1:20" s="3" customFormat="1" ht="30" customHeight="1" x14ac:dyDescent="0.25">
      <c r="A6" s="50" t="s">
        <v>12</v>
      </c>
      <c r="B6" s="51" t="s">
        <v>145</v>
      </c>
      <c r="C6" s="51">
        <v>14</v>
      </c>
      <c r="D6" s="51">
        <v>15</v>
      </c>
      <c r="E6" s="51">
        <v>23</v>
      </c>
      <c r="F6" s="51">
        <v>21</v>
      </c>
      <c r="G6" s="51">
        <v>101</v>
      </c>
      <c r="H6" s="51">
        <v>117</v>
      </c>
      <c r="I6" s="51">
        <v>122</v>
      </c>
      <c r="J6" s="51">
        <v>78</v>
      </c>
      <c r="K6" s="51">
        <v>122</v>
      </c>
      <c r="L6" s="51">
        <v>83</v>
      </c>
      <c r="M6" s="51"/>
      <c r="N6" s="57">
        <f>SUM(C6:L6)</f>
        <v>696</v>
      </c>
      <c r="O6" s="52"/>
      <c r="P6" s="52"/>
      <c r="Q6" s="53"/>
      <c r="R6" s="53"/>
      <c r="S6" s="39"/>
      <c r="T6" s="117">
        <f>N6+S6</f>
        <v>696</v>
      </c>
    </row>
    <row r="7" spans="1:20" ht="39" customHeight="1" x14ac:dyDescent="0.25">
      <c r="A7" s="50" t="s">
        <v>267</v>
      </c>
      <c r="B7" s="51" t="s">
        <v>14</v>
      </c>
      <c r="C7" s="51">
        <v>3486.4900000000002</v>
      </c>
      <c r="D7" s="51">
        <v>3711.63</v>
      </c>
      <c r="E7" s="51">
        <v>5751.7000000000007</v>
      </c>
      <c r="F7" s="51">
        <v>5751.7000000000007</v>
      </c>
      <c r="G7" s="257">
        <v>10112.5</v>
      </c>
      <c r="H7" s="54">
        <v>10090.92</v>
      </c>
      <c r="I7" s="54">
        <v>10009.74</v>
      </c>
      <c r="J7" s="55">
        <v>6697.16</v>
      </c>
      <c r="K7" s="54">
        <v>10087.4</v>
      </c>
      <c r="L7" s="54">
        <v>7167.63</v>
      </c>
      <c r="M7" s="54">
        <v>8693.1</v>
      </c>
      <c r="N7" s="58">
        <f>SUM(C7:M7)</f>
        <v>81559.97</v>
      </c>
      <c r="O7" s="119"/>
      <c r="P7" s="120"/>
      <c r="Q7" s="54">
        <v>4275</v>
      </c>
      <c r="R7" s="54">
        <v>9800</v>
      </c>
      <c r="S7" s="58">
        <f>SUM(O7:R7)</f>
        <v>14075</v>
      </c>
      <c r="T7" s="118">
        <f t="shared" ref="T7:T9" si="0">N7+S7</f>
        <v>95634.97</v>
      </c>
    </row>
    <row r="8" spans="1:20" s="3" customFormat="1" ht="30" customHeight="1" x14ac:dyDescent="0.25">
      <c r="A8" s="50" t="s">
        <v>225</v>
      </c>
      <c r="B8" s="51" t="s">
        <v>14</v>
      </c>
      <c r="C8" s="51">
        <v>1514.1699999999998</v>
      </c>
      <c r="D8" s="51">
        <v>1606.54</v>
      </c>
      <c r="E8" s="51">
        <v>2503.35</v>
      </c>
      <c r="F8" s="51">
        <v>2503.35</v>
      </c>
      <c r="G8" s="257">
        <v>8263.4500000000007</v>
      </c>
      <c r="H8" s="54">
        <v>8192.64</v>
      </c>
      <c r="I8" s="258">
        <v>7664.23</v>
      </c>
      <c r="J8" s="55">
        <v>5067.62</v>
      </c>
      <c r="K8" s="54">
        <v>7729</v>
      </c>
      <c r="L8" s="54">
        <v>5531.11</v>
      </c>
      <c r="M8" s="54">
        <v>6954.48</v>
      </c>
      <c r="N8" s="58">
        <f>SUM(C8:M8)</f>
        <v>57529.94</v>
      </c>
      <c r="O8" s="119"/>
      <c r="P8" s="119"/>
      <c r="Q8" s="54"/>
      <c r="R8" s="54"/>
      <c r="S8" s="58">
        <f t="shared" ref="S8:S9" si="1">SUM(O8:R8)</f>
        <v>0</v>
      </c>
      <c r="T8" s="118">
        <f t="shared" si="0"/>
        <v>57529.94</v>
      </c>
    </row>
    <row r="9" spans="1:20" ht="30" customHeight="1" x14ac:dyDescent="0.25">
      <c r="A9" s="50" t="s">
        <v>15</v>
      </c>
      <c r="B9" s="51" t="s">
        <v>14</v>
      </c>
      <c r="C9" s="54">
        <v>0</v>
      </c>
      <c r="D9" s="54">
        <v>0</v>
      </c>
      <c r="E9" s="54">
        <v>0</v>
      </c>
      <c r="F9" s="54">
        <v>0</v>
      </c>
      <c r="G9" s="54">
        <v>668.1</v>
      </c>
      <c r="H9" s="54">
        <v>230.74</v>
      </c>
      <c r="I9" s="54">
        <v>727.81</v>
      </c>
      <c r="J9" s="54">
        <v>0</v>
      </c>
      <c r="K9" s="54">
        <v>675.7</v>
      </c>
      <c r="L9" s="54">
        <v>0</v>
      </c>
      <c r="M9" s="54"/>
      <c r="N9" s="58">
        <f t="shared" ref="N9" si="2">SUM(C9:L9)</f>
        <v>2302.3500000000004</v>
      </c>
      <c r="O9" s="119"/>
      <c r="P9" s="119"/>
      <c r="Q9" s="54"/>
      <c r="R9" s="54">
        <v>1621.34</v>
      </c>
      <c r="S9" s="58">
        <f t="shared" si="1"/>
        <v>1621.34</v>
      </c>
      <c r="T9" s="118">
        <f t="shared" si="0"/>
        <v>3923.6900000000005</v>
      </c>
    </row>
    <row r="13" spans="1:20" x14ac:dyDescent="0.25">
      <c r="B13" s="1"/>
      <c r="C13" s="1"/>
      <c r="D13" s="1"/>
      <c r="E13" s="1"/>
      <c r="F13" s="1"/>
      <c r="O13" s="1"/>
      <c r="P13" s="1"/>
    </row>
    <row r="15" spans="1:20" x14ac:dyDescent="0.25">
      <c r="H15" s="2"/>
      <c r="I15" s="2"/>
    </row>
  </sheetData>
  <mergeCells count="1">
    <mergeCell ref="A1:T1"/>
  </mergeCells>
  <phoneticPr fontId="20" type="noConversion"/>
  <pageMargins left="0" right="0" top="0" bottom="0" header="0" footer="0"/>
  <pageSetup paperSize="9" scale="5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Таблица1</vt:lpstr>
      <vt:lpstr>Таблица1 кв 1 </vt:lpstr>
      <vt:lpstr>Таблица 1 кв 2</vt:lpstr>
      <vt:lpstr>Таблица1 кв 3</vt:lpstr>
      <vt:lpstr>Таблица1 кв 4</vt:lpstr>
      <vt:lpstr>Таблица1 кв 5 </vt:lpstr>
      <vt:lpstr>Таблица1 кв 6</vt:lpstr>
      <vt:lpstr>Таблица1 кв 7</vt:lpstr>
      <vt:lpstr>Таблица1 кв 8 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Olga Gemonova</cp:lastModifiedBy>
  <cp:lastPrinted>2026-06-19T09:43:51Z</cp:lastPrinted>
  <dcterms:created xsi:type="dcterms:W3CDTF">2024-02-14T14:21:36Z</dcterms:created>
  <dcterms:modified xsi:type="dcterms:W3CDTF">2026-06-19T09:57:48Z</dcterms:modified>
</cp:coreProperties>
</file>