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СКУН\1.Рабочие проекты\Строительство и Ремонт\7. ЖИЛЫЕ ДОМА\Перечни и графики\2025\"/>
    </mc:Choice>
  </mc:AlternateContent>
  <xr:revisionPtr revIDLastSave="0" documentId="13_ncr:1_{E2A9D07D-ED6F-4362-9626-F9792BEE71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чень" sheetId="12" r:id="rId1"/>
    <sheet name="график" sheetId="14" r:id="rId2"/>
  </sheets>
  <definedNames>
    <definedName name="_xlnm.Print_Area" localSheetId="1">график!$A$1:$O$16</definedName>
    <definedName name="_xlnm.Print_Area" localSheetId="0">перечень!$A$2:$N$23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D14" i="14"/>
  <c r="R14" i="14"/>
  <c r="E14" i="14"/>
  <c r="C14" i="14"/>
  <c r="Q14" i="14" s="1"/>
  <c r="M20" i="12"/>
  <c r="Z35" i="12"/>
  <c r="Z41" i="12" s="1"/>
  <c r="S38" i="12"/>
  <c r="Y38" i="12" l="1"/>
  <c r="U38" i="12"/>
  <c r="T35" i="12"/>
  <c r="Z38" i="12" l="1"/>
  <c r="T38" i="12"/>
  <c r="W38" i="12"/>
  <c r="O19" i="12"/>
  <c r="V38" i="12"/>
  <c r="Q14" i="12"/>
  <c r="Z29" i="12"/>
  <c r="T29" i="12"/>
  <c r="U29" i="12"/>
  <c r="V29" i="12"/>
  <c r="W29" i="12"/>
  <c r="X29" i="12"/>
  <c r="Y29" i="12"/>
  <c r="S29" i="12"/>
  <c r="Z25" i="12" l="1"/>
  <c r="M19" i="12"/>
  <c r="Z16" i="12"/>
  <c r="Q13" i="12" s="1"/>
  <c r="Z20" i="12"/>
  <c r="Q15" i="12"/>
  <c r="W16" i="12"/>
  <c r="O15" i="12"/>
  <c r="N15" i="12" l="1"/>
  <c r="H15" i="12"/>
  <c r="I15" i="12"/>
  <c r="J15" i="12"/>
  <c r="K15" i="12"/>
  <c r="F15" i="12"/>
  <c r="G17" i="12"/>
  <c r="G16" i="12"/>
  <c r="G15" i="12" s="1"/>
  <c r="M15" i="12" l="1"/>
  <c r="N18" i="12"/>
  <c r="H18" i="12"/>
  <c r="H14" i="12" s="1"/>
  <c r="I18" i="12"/>
  <c r="I14" i="12" s="1"/>
  <c r="J18" i="12"/>
  <c r="J14" i="12" s="1"/>
  <c r="K18" i="12"/>
  <c r="K14" i="12" s="1"/>
  <c r="F18" i="12"/>
  <c r="F14" i="12" s="1"/>
  <c r="N14" i="12" l="1"/>
  <c r="G19" i="12" l="1"/>
  <c r="G20" i="12"/>
  <c r="G18" i="12" l="1"/>
  <c r="G14" i="12" s="1"/>
  <c r="M18" i="12" l="1"/>
  <c r="M14" i="12" s="1"/>
  <c r="O24" i="12" l="1"/>
  <c r="O1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Пискун Виктор Юрьевич</author>
  </authors>
  <commentList>
    <comment ref="E16" authorId="0" shapeId="0" xr:uid="{D626C474-E384-4CA8-94E6-AD9203CCEEDD}">
      <text>
        <r>
          <rPr>
            <b/>
            <sz val="9"/>
            <color indexed="81"/>
            <rFont val="Tahoma"/>
            <family val="2"/>
            <charset val="204"/>
          </rPr>
          <t>Пискун Виктор Юрьевич:</t>
        </r>
        <r>
          <rPr>
            <sz val="9"/>
            <color indexed="81"/>
            <rFont val="Tahoma"/>
            <family val="2"/>
            <charset val="204"/>
          </rPr>
          <t xml:space="preserve">
Здесь и далее - заполните то, что выделено красным. Больше прошу ничего не корректировать (или по звонку)
+375 17 342 75 72</t>
        </r>
      </text>
    </comment>
  </commentList>
</comments>
</file>

<file path=xl/sharedStrings.xml><?xml version="1.0" encoding="utf-8"?>
<sst xmlns="http://schemas.openxmlformats.org/spreadsheetml/2006/main" count="125" uniqueCount="79">
  <si>
    <t>Наименование объекта и место расположения</t>
  </si>
  <si>
    <t>Проект (серия) экономичного жилого дома типовых потребительских качеств</t>
  </si>
  <si>
    <t>Дата начала строительства / дата ввода объекта в эксплуатацию</t>
  </si>
  <si>
    <t>Площадь объекта, кв. метров</t>
  </si>
  <si>
    <t>Для военнослужащих</t>
  </si>
  <si>
    <t>1-ком.</t>
  </si>
  <si>
    <t>2-комн.</t>
  </si>
  <si>
    <t>Общая площадь квартир, кв. метров</t>
  </si>
  <si>
    <t>3-комн. и более</t>
  </si>
  <si>
    <t>№ п/п</t>
  </si>
  <si>
    <t>Заказчик по объекту строительства</t>
  </si>
  <si>
    <t>всего квартир*</t>
  </si>
  <si>
    <t>из них</t>
  </si>
  <si>
    <t>Направление бюджетных средств на проектирование, строительство объектов данного перечня осуществляется исходя из стоимости арендных жилых помещений, сформированной без учета прибыли заказчика (застройщика) и без учета стоимости строительства машино-места в составе гаража-стоянки</t>
  </si>
  <si>
    <t>рублей</t>
  </si>
  <si>
    <t xml:space="preserve">Всего </t>
  </si>
  <si>
    <t>Стоимость 1 кв. метра</t>
  </si>
  <si>
    <t>Жилые дома, запланированные к вводу в 2025 году</t>
  </si>
  <si>
    <t>"Возведение многоквартирного жилого дома на территории войсковой части 3214 в г. Минске"</t>
  </si>
  <si>
    <t>"Многоквартирный жилой дом в границах ул. Прилукская – 
ул. Глаголева – 2-й Прилукский пер. в г. Минске"</t>
  </si>
  <si>
    <t>"Группа жилых домов в границах ул. Карвата - ул. Геологическая - ул. Высокая - ул. Связистов". 1 очередь строительства. Жилой дом № 2 по г.п."</t>
  </si>
  <si>
    <t>"Город-спутник "Смолевичи". Квартал №2. Жилой дом №18 по генплану"</t>
  </si>
  <si>
    <t>КУДП "УКС Советского района г. Минска"</t>
  </si>
  <si>
    <t>УП "УКС Мингорисполкома"</t>
  </si>
  <si>
    <t>ГП "УКС Заводского района г. Минска"</t>
  </si>
  <si>
    <t>-</t>
  </si>
  <si>
    <t>М464-У1 (М)</t>
  </si>
  <si>
    <t>М111-90</t>
  </si>
  <si>
    <t>III квартал 2023 г./IV квартал 2024 г.</t>
  </si>
  <si>
    <t>II квартал 2024 г./III квартал 2025 г.</t>
  </si>
  <si>
    <t>IV квартал 2022 г./III квартал 2024 г.</t>
  </si>
  <si>
    <t>декабрь*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</si>
  <si>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</si>
  <si>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</si>
  <si>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</si>
  <si>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</si>
  <si>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</si>
  <si>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</si>
  <si>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</si>
  <si>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</si>
  <si>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</si>
  <si>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</si>
  <si>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</si>
  <si>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Наименование и местоположение объекта</t>
  </si>
  <si>
    <t>Республики Беларусь</t>
  </si>
  <si>
    <t>внутренними войсками</t>
  </si>
  <si>
    <t>Командующего</t>
  </si>
  <si>
    <t>строительства Республики Беларусь</t>
  </si>
  <si>
    <t>Главное управление</t>
  </si>
  <si>
    <t>Минский горисполком</t>
  </si>
  <si>
    <t xml:space="preserve">Министерство экономики </t>
  </si>
  <si>
    <t xml:space="preserve">Министерство архитектуры и </t>
  </si>
  <si>
    <t>УТВЕРЖДЕНО:</t>
  </si>
  <si>
    <t>СОГЛАСОВАНО:</t>
  </si>
  <si>
    <t xml:space="preserve">Лимит на  2024 г. </t>
  </si>
  <si>
    <t>Внутренние войска Министерства внутренних дел</t>
  </si>
  <si>
    <t>"___"_______2024 г.</t>
  </si>
  <si>
    <t>IV квартал 2024 г.\ IV квартал 2025 г.</t>
  </si>
  <si>
    <t>Жилые дома, введенные в эксплуатацию в 2024 году</t>
  </si>
  <si>
    <t xml:space="preserve">в том числе на оплату задолженности </t>
  </si>
  <si>
    <t>Объем финансирования* за счет остатка средств, образовавшихся на 01.01.2025, бел. рублей</t>
  </si>
  <si>
    <t>Витебск</t>
  </si>
  <si>
    <t>Гродно</t>
  </si>
  <si>
    <t>Минобл</t>
  </si>
  <si>
    <t>Могилев</t>
  </si>
  <si>
    <t>Минск</t>
  </si>
  <si>
    <t>Гомель</t>
  </si>
  <si>
    <t>Брест</t>
  </si>
  <si>
    <t>Профицит средств</t>
  </si>
  <si>
    <t>Остатки средств (на 03.01.25)</t>
  </si>
  <si>
    <t>НЕОБХОДИМО НА 2025</t>
  </si>
  <si>
    <t>Потребность на 2025, чтобы закрыть строящиеся дома (согласно перечням за 2024 год)</t>
  </si>
  <si>
    <t>ДАЕМ в регионы</t>
  </si>
  <si>
    <t>Забираем себе (на Минск)</t>
  </si>
  <si>
    <t>ИТОГО, в том числе:</t>
  </si>
  <si>
    <t>График финансирования  проектирования и строительства арендных жилых помещений типовых потребительских качеств в г. Минске
 для внутренних войск МВД РБ</t>
  </si>
  <si>
    <t xml:space="preserve">ИТОГО </t>
  </si>
  <si>
    <t>Перечень объектов проектирования и строительства арендных жилых помещений типовых потребительских качеств в г. Минске 
для внутренних войск МВД РБ</t>
  </si>
  <si>
    <t>* При опережающих темпах выполнения работ по объектам строительства средства будут освоены не позднее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</si>
</sst>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30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4" fontId="8" fillId="0" borderId="0" xfId="0" applyNumberFormat="1" applyFont="1"/>
    <xf numFmtId="0" fontId="9" fillId="0" borderId="0" xfId="0" applyFont="1"/>
    <xf numFmtId="0" fontId="9" fillId="2" borderId="0" xfId="0" applyFont="1" applyFill="1"/>
    <xf numFmtId="4" fontId="9" fillId="2" borderId="0" xfId="0" applyNumberFormat="1" applyFont="1" applyFill="1"/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3" borderId="1" xfId="2" applyFont="1" applyFill="1" applyBorder="1" applyAlignment="1">
      <alignment horizontal="center" vertical="center" wrapText="1"/>
    </xf>
    <xf numFmtId="43" fontId="11" fillId="0" borderId="0" xfId="0" applyNumberFormat="1" applyFont="1"/>
    <xf numFmtId="0" fontId="11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3" fillId="3" borderId="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2" fontId="2" fillId="0" borderId="0" xfId="0" applyNumberFormat="1" applyFont="1"/>
    <xf numFmtId="43" fontId="2" fillId="0" borderId="0" xfId="2" applyFont="1"/>
    <xf numFmtId="0" fontId="2" fillId="0" borderId="1" xfId="0" applyFont="1" applyBorder="1"/>
    <xf numFmtId="43" fontId="2" fillId="0" borderId="1" xfId="2" applyFont="1" applyBorder="1"/>
    <xf numFmtId="43" fontId="2" fillId="0" borderId="0" xfId="0" applyNumberFormat="1" applyFont="1"/>
    <xf numFmtId="165" fontId="2" fillId="0" borderId="0" xfId="0" applyNumberFormat="1" applyFont="1"/>
    <xf numFmtId="165" fontId="2" fillId="4" borderId="0" xfId="0" applyNumberFormat="1" applyFont="1" applyFill="1"/>
    <xf numFmtId="165" fontId="2" fillId="0" borderId="0" xfId="0" applyNumberFormat="1" applyFont="1" applyFill="1"/>
    <xf numFmtId="43" fontId="2" fillId="5" borderId="1" xfId="2" applyFont="1" applyFill="1" applyBorder="1"/>
    <xf numFmtId="43" fontId="13" fillId="0" borderId="1" xfId="2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Border="1"/>
    <xf numFmtId="43" fontId="2" fillId="0" borderId="1" xfId="0" applyNumberFormat="1" applyFont="1" applyBorder="1"/>
    <xf numFmtId="43" fontId="4" fillId="5" borderId="1" xfId="2" applyFont="1" applyFill="1" applyBorder="1"/>
    <xf numFmtId="43" fontId="2" fillId="0" borderId="1" xfId="0" applyNumberFormat="1" applyFont="1" applyFill="1" applyBorder="1"/>
    <xf numFmtId="43" fontId="2" fillId="4" borderId="1" xfId="0" applyNumberFormat="1" applyFont="1" applyFill="1" applyBorder="1"/>
    <xf numFmtId="0" fontId="2" fillId="4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/>
    </xf>
    <xf numFmtId="43" fontId="8" fillId="3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142874</xdr:colOff>
      <xdr:row>2</xdr:row>
      <xdr:rowOff>9524</xdr:rowOff>
    </xdr:from>
    <xdr:ext cx="2162175" cy="1400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99A5CC-213E-42EA-9652-8088C8642B20}"/>
            </a:ext>
          </a:extLst>
        </xdr:cNvPr>
        <xdr:cNvSpPr txBox="1"/>
      </xdr:nvSpPr>
      <xdr:spPr>
        <a:xfrm>
          <a:off x="142874" y="628649"/>
          <a:ext cx="2162175" cy="1400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200" b="1"/>
            <a:t>СОГЛАСОВАНО:</a:t>
          </a:r>
        </a:p>
        <a:p>
          <a:r>
            <a:rPr lang="ru-RU" sz="1200"/>
            <a:t>Министерство</a:t>
          </a:r>
          <a:r>
            <a:rPr lang="ru-RU" sz="1200" baseline="0"/>
            <a:t> архитектуры и строительства Республики Беларусь</a:t>
          </a:r>
        </a:p>
        <a:p>
          <a:endParaRPr lang="ru-RU" sz="1200" baseline="0"/>
        </a:p>
        <a:p>
          <a:r>
            <a:rPr lang="ru-RU" sz="1200" u="sng" baseline="0"/>
            <a:t>"___"______________2024 г.</a:t>
          </a:r>
          <a:endParaRPr lang="x-none" sz="1200" u="sng"/>
        </a:p>
      </xdr:txBody>
    </xdr:sp>
    <xdr:clientData/>
  </xdr:oneCellAnchor>
  <xdr:oneCellAnchor>
    <xdr:from>
      <xdr:col>2</xdr:col>
      <xdr:colOff>723900</xdr:colOff>
      <xdr:row>1</xdr:row>
      <xdr:rowOff>409575</xdr:rowOff>
    </xdr:from>
    <xdr:ext cx="2047875" cy="1219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A4E017-3B0C-4B46-9C5F-66A5958BE1B4}"/>
            </a:ext>
          </a:extLst>
        </xdr:cNvPr>
        <xdr:cNvSpPr txBox="1"/>
      </xdr:nvSpPr>
      <xdr:spPr>
        <a:xfrm>
          <a:off x="2771775" y="609600"/>
          <a:ext cx="2047875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200" b="1"/>
            <a:t>СОГЛАСОВАНО:</a:t>
          </a:r>
        </a:p>
        <a:p>
          <a:r>
            <a:rPr lang="ru-RU" sz="1200"/>
            <a:t>Министерство</a:t>
          </a:r>
          <a:r>
            <a:rPr lang="ru-RU" sz="1200" baseline="0"/>
            <a:t> экономики Республики Беларусь</a:t>
          </a:r>
        </a:p>
        <a:p>
          <a:endParaRPr lang="ru-RU" sz="1200" baseline="0"/>
        </a:p>
        <a:p>
          <a:endParaRPr lang="ru-RU" sz="1200" baseline="0"/>
        </a:p>
        <a:p>
          <a:r>
            <a:rPr lang="ru-RU" sz="1200" u="sng" baseline="0"/>
            <a:t>"___"______________2024 г.</a:t>
          </a:r>
          <a:endParaRPr lang="x-none" sz="1200" u="sng"/>
        </a:p>
      </xdr:txBody>
    </xdr:sp>
    <xdr:clientData/>
  </xdr:oneCellAnchor>
  <xdr:oneCellAnchor>
    <xdr:from>
      <xdr:col>5</xdr:col>
      <xdr:colOff>571499</xdr:colOff>
      <xdr:row>1</xdr:row>
      <xdr:rowOff>440531</xdr:rowOff>
    </xdr:from>
    <xdr:ext cx="2012157" cy="13263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68E9586-A1EC-43D3-84A3-142369025487}"/>
            </a:ext>
          </a:extLst>
        </xdr:cNvPr>
        <xdr:cNvSpPr txBox="1"/>
      </xdr:nvSpPr>
      <xdr:spPr>
        <a:xfrm>
          <a:off x="5595937" y="642937"/>
          <a:ext cx="2012157" cy="1326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200" b="1"/>
            <a:t>СОГЛАСОВАНО:</a:t>
          </a:r>
        </a:p>
        <a:p>
          <a:r>
            <a:rPr lang="ru-RU" sz="1200"/>
            <a:t>Министерство</a:t>
          </a:r>
          <a:r>
            <a:rPr lang="ru-RU" sz="1200" baseline="0"/>
            <a:t> финансов Республики Беларусь</a:t>
          </a:r>
        </a:p>
        <a:p>
          <a:endParaRPr lang="ru-RU" sz="1200" baseline="0"/>
        </a:p>
        <a:p>
          <a:endParaRPr lang="ru-RU" sz="1200" baseline="0"/>
        </a:p>
        <a:p>
          <a:r>
            <a:rPr lang="ru-RU" sz="1200" u="sng" baseline="0"/>
            <a:t>"___"______________2024 г.</a:t>
          </a:r>
          <a:endParaRPr lang="x-none" sz="1200" u="sng"/>
        </a:p>
      </xdr:txBody>
    </xdr:sp>
    <xdr:clientData/>
  </xdr:oneCellAnchor>
  <xdr:oneCellAnchor>
    <xdr:from>
      <xdr:col>10</xdr:col>
      <xdr:colOff>154781</xdr:colOff>
      <xdr:row>2</xdr:row>
      <xdr:rowOff>11906</xdr:rowOff>
    </xdr:from>
    <xdr:ext cx="2405062" cy="105965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C597B2-7FF7-4A0C-B23F-D3506C749009}"/>
            </a:ext>
          </a:extLst>
        </xdr:cNvPr>
        <xdr:cNvSpPr txBox="1"/>
      </xdr:nvSpPr>
      <xdr:spPr>
        <a:xfrm>
          <a:off x="8310562" y="762000"/>
          <a:ext cx="2405062" cy="10596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200" b="1"/>
            <a:t>СОГЛАСОВАНО:</a:t>
          </a:r>
        </a:p>
        <a:p>
          <a:r>
            <a:rPr lang="ru-RU" sz="1200"/>
            <a:t>Минский городской исполнительный комитет</a:t>
          </a:r>
          <a:endParaRPr lang="ru-RU" sz="1200" baseline="0"/>
        </a:p>
        <a:p>
          <a:endParaRPr lang="ru-RU" sz="1200" baseline="0"/>
        </a:p>
        <a:p>
          <a:r>
            <a:rPr lang="ru-RU" sz="1200" u="sng" baseline="0"/>
            <a:t>"___"______________2024 г.</a:t>
          </a:r>
          <a:endParaRPr lang="x-none" sz="1200" u="sng"/>
        </a:p>
      </xdr:txBody>
    </xdr:sp>
    <xdr:clientData/>
  </xdr:oneCellAnchor>
  <xdr:oneCellAnchor>
    <xdr:from>
      <xdr:col>12</xdr:col>
      <xdr:colOff>261937</xdr:colOff>
      <xdr:row>2</xdr:row>
      <xdr:rowOff>23812</xdr:rowOff>
    </xdr:from>
    <xdr:ext cx="2071686" cy="124301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32377C-3564-4DE5-9916-F20C80C4D556}"/>
            </a:ext>
          </a:extLst>
        </xdr:cNvPr>
        <xdr:cNvSpPr txBox="1"/>
      </xdr:nvSpPr>
      <xdr:spPr>
        <a:xfrm>
          <a:off x="12968287" y="766762"/>
          <a:ext cx="2071686" cy="1243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200" b="1"/>
            <a:t>УТВЕРЖДЕНО:</a:t>
          </a:r>
        </a:p>
        <a:p>
          <a:r>
            <a:rPr lang="ru-RU" sz="1200" baseline="0"/>
            <a:t>Внутренние войска Министерства внутренних дел Республики Беларусь</a:t>
          </a:r>
        </a:p>
        <a:p>
          <a:endParaRPr lang="ru-RU" sz="1200" baseline="0"/>
        </a:p>
        <a:p>
          <a:r>
            <a:rPr lang="ru-RU" sz="1200" u="sng" baseline="0"/>
            <a:t>"___"______________2024 г.</a:t>
          </a:r>
          <a:endParaRPr lang="x-none" sz="1200" u="sng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view="pageBreakPreview" topLeftCell="A16" zoomScale="85" zoomScaleNormal="80" zoomScaleSheetLayoutView="85" workbookViewId="0">
      <selection activeCell="O19" sqref="O19"/>
    </sheetView>
  </sheetViews>
  <sheetFormatPr defaultColWidth="9.109375" defaultRowHeight="15.6" x14ac:dyDescent="0.3"/>
  <cols>
    <col min="1" max="1" width="4.6640625" style="2" customWidth="1"/>
    <col min="2" max="2" width="27.6640625" style="2" customWidth="1"/>
    <col min="3" max="3" width="12.5546875" style="2" customWidth="1"/>
    <col min="4" max="4" width="15.6640625" style="2" customWidth="1"/>
    <col min="5" max="5" width="18.109375" style="2" customWidth="1"/>
    <col min="6" max="6" width="17.109375" style="2" customWidth="1"/>
    <col min="7" max="7" width="13.44140625" style="2" customWidth="1"/>
    <col min="8" max="8" width="10.77734375" style="2" customWidth="1"/>
    <col min="9" max="9" width="8" style="2" customWidth="1"/>
    <col min="10" max="10" width="9.33203125" style="2" bestFit="1" customWidth="1"/>
    <col min="11" max="11" width="11.33203125" style="2" customWidth="1"/>
    <col min="12" max="12" width="24" style="2" customWidth="1"/>
    <col min="13" max="13" width="14.5546875" style="2" customWidth="1"/>
    <col min="14" max="14" width="19.21875" style="2" customWidth="1"/>
    <col min="15" max="15" width="24.44140625" style="2" customWidth="1"/>
    <col min="16" max="16" width="9.109375" style="2"/>
    <col min="17" max="17" width="17.109375" style="2" bestFit="1" customWidth="1"/>
    <col min="18" max="18" width="9.109375" style="2"/>
    <col min="19" max="19" width="14.109375" style="2" bestFit="1" customWidth="1"/>
    <col min="20" max="20" width="14" style="2" bestFit="1" customWidth="1"/>
    <col min="21" max="21" width="15.44140625" style="2" customWidth="1"/>
    <col min="22" max="22" width="15.5546875" style="2" customWidth="1"/>
    <col min="23" max="23" width="15.21875" style="2" bestFit="1" customWidth="1"/>
    <col min="24" max="24" width="14" style="2" customWidth="1"/>
    <col min="25" max="25" width="15.5546875" style="2" customWidth="1"/>
    <col min="26" max="26" width="15.77734375" style="2" bestFit="1" customWidth="1"/>
    <col min="27" max="16384" width="9.109375" style="2"/>
  </cols>
  <sheetData>
    <row r="1" spans="1:26" x14ac:dyDescent="0.3">
      <c r="M1" s="41"/>
    </row>
    <row r="2" spans="1:26" ht="37.799999999999997" customHeight="1" x14ac:dyDescent="0.3">
      <c r="B2" s="65" t="s">
        <v>77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26" s="7" customFormat="1" ht="21" customHeigh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26" s="7" customForma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6" s="7" customFormat="1" x14ac:dyDescent="0.3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6" s="7" customFormat="1" x14ac:dyDescent="0.3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26" s="7" customFormat="1" x14ac:dyDescent="0.3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26" s="7" customForma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26" ht="3.75" customHeigh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6" ht="15.75" customHeight="1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6" ht="15" customHeight="1" x14ac:dyDescent="0.3">
      <c r="A11" s="63" t="s">
        <v>9</v>
      </c>
      <c r="B11" s="63" t="s">
        <v>0</v>
      </c>
      <c r="C11" s="63" t="s">
        <v>10</v>
      </c>
      <c r="D11" s="63" t="s">
        <v>1</v>
      </c>
      <c r="E11" s="63" t="s">
        <v>2</v>
      </c>
      <c r="F11" s="63" t="s">
        <v>3</v>
      </c>
      <c r="G11" s="71" t="s">
        <v>4</v>
      </c>
      <c r="H11" s="71"/>
      <c r="I11" s="71"/>
      <c r="J11" s="71"/>
      <c r="K11" s="71"/>
      <c r="L11" s="8"/>
      <c r="M11" s="69" t="s">
        <v>60</v>
      </c>
      <c r="N11" s="70"/>
    </row>
    <row r="12" spans="1:26" ht="48" customHeight="1" x14ac:dyDescent="0.3">
      <c r="A12" s="63"/>
      <c r="B12" s="63"/>
      <c r="C12" s="63"/>
      <c r="D12" s="63"/>
      <c r="E12" s="63"/>
      <c r="F12" s="63"/>
      <c r="G12" s="63" t="s">
        <v>11</v>
      </c>
      <c r="H12" s="71" t="s">
        <v>12</v>
      </c>
      <c r="I12" s="71"/>
      <c r="J12" s="71"/>
      <c r="K12" s="63" t="s">
        <v>7</v>
      </c>
      <c r="L12" s="66" t="s">
        <v>16</v>
      </c>
      <c r="M12" s="70"/>
      <c r="N12" s="70"/>
    </row>
    <row r="13" spans="1:26" ht="99" customHeight="1" x14ac:dyDescent="0.3">
      <c r="A13" s="63"/>
      <c r="B13" s="63"/>
      <c r="C13" s="63"/>
      <c r="D13" s="63"/>
      <c r="E13" s="63"/>
      <c r="F13" s="63"/>
      <c r="G13" s="63"/>
      <c r="H13" s="4" t="s">
        <v>5</v>
      </c>
      <c r="I13" s="4" t="s">
        <v>6</v>
      </c>
      <c r="J13" s="4" t="s">
        <v>8</v>
      </c>
      <c r="K13" s="63"/>
      <c r="L13" s="67"/>
      <c r="M13" s="42" t="s">
        <v>15</v>
      </c>
      <c r="N13" s="43" t="s">
        <v>59</v>
      </c>
      <c r="O13" s="62" t="b">
        <f>M14=Z38</f>
        <v>1</v>
      </c>
      <c r="Q13" s="51">
        <f>Q14-Z16</f>
        <v>2443077.8100000024</v>
      </c>
      <c r="S13" s="46"/>
      <c r="T13" s="46"/>
      <c r="U13" s="46"/>
      <c r="V13" s="46"/>
    </row>
    <row r="14" spans="1:26" ht="36" customHeight="1" x14ac:dyDescent="0.3">
      <c r="A14" s="5" t="s">
        <v>25</v>
      </c>
      <c r="B14" s="12" t="s">
        <v>74</v>
      </c>
      <c r="C14" s="13" t="s">
        <v>25</v>
      </c>
      <c r="D14" s="13" t="s">
        <v>25</v>
      </c>
      <c r="E14" s="13" t="s">
        <v>25</v>
      </c>
      <c r="F14" s="21">
        <f>F15+F18</f>
        <v>35437.74</v>
      </c>
      <c r="G14" s="36">
        <f t="shared" ref="G14:M14" si="0">G15+G18</f>
        <v>270</v>
      </c>
      <c r="H14" s="36">
        <f t="shared" si="0"/>
        <v>116</v>
      </c>
      <c r="I14" s="36">
        <f t="shared" si="0"/>
        <v>117</v>
      </c>
      <c r="J14" s="36">
        <f t="shared" si="0"/>
        <v>37</v>
      </c>
      <c r="K14" s="21">
        <f t="shared" si="0"/>
        <v>15151.630000000001</v>
      </c>
      <c r="L14" s="21" t="s">
        <v>25</v>
      </c>
      <c r="M14" s="21">
        <f t="shared" si="0"/>
        <v>2209613.7399999998</v>
      </c>
      <c r="N14" s="44">
        <f t="shared" ref="N14" si="1">N18</f>
        <v>937664.16</v>
      </c>
      <c r="O14" s="2" t="s">
        <v>70</v>
      </c>
      <c r="Q14" s="51">
        <f>Q15+Z20</f>
        <v>33694926.280000001</v>
      </c>
      <c r="S14" s="64" t="s">
        <v>71</v>
      </c>
      <c r="T14" s="64"/>
      <c r="U14" s="64"/>
      <c r="V14" s="64"/>
      <c r="W14" s="64"/>
      <c r="X14" s="64"/>
      <c r="Y14" s="64"/>
    </row>
    <row r="15" spans="1:26" ht="56.4" customHeight="1" x14ac:dyDescent="0.3">
      <c r="A15" s="5" t="s">
        <v>25</v>
      </c>
      <c r="B15" s="6" t="s">
        <v>58</v>
      </c>
      <c r="C15" s="5" t="s">
        <v>25</v>
      </c>
      <c r="D15" s="5" t="s">
        <v>25</v>
      </c>
      <c r="E15" s="5" t="s">
        <v>25</v>
      </c>
      <c r="F15" s="17">
        <f>SUM(F16:F17)</f>
        <v>20024.34</v>
      </c>
      <c r="G15" s="20">
        <f t="shared" ref="G15:K15" si="2">SUM(G16:G17)</f>
        <v>4</v>
      </c>
      <c r="H15" s="20">
        <f t="shared" si="2"/>
        <v>2</v>
      </c>
      <c r="I15" s="20">
        <f t="shared" si="2"/>
        <v>1</v>
      </c>
      <c r="J15" s="20">
        <f t="shared" si="2"/>
        <v>1</v>
      </c>
      <c r="K15" s="17">
        <f t="shared" si="2"/>
        <v>234.09</v>
      </c>
      <c r="L15" s="17" t="s">
        <v>25</v>
      </c>
      <c r="M15" s="21">
        <f t="shared" ref="M15" si="3">SUM(M16:M17)</f>
        <v>99588.4</v>
      </c>
      <c r="N15" s="55">
        <f t="shared" ref="N15" si="4">SUM(N16:N17)</f>
        <v>0</v>
      </c>
      <c r="O15" s="47">
        <f>SUM(O16:O20)</f>
        <v>27986252.400000002</v>
      </c>
      <c r="P15" s="47"/>
      <c r="Q15" s="47">
        <f>32786114</f>
        <v>32786114</v>
      </c>
      <c r="S15" s="48" t="s">
        <v>61</v>
      </c>
      <c r="T15" s="48" t="s">
        <v>62</v>
      </c>
      <c r="U15" s="48" t="s">
        <v>63</v>
      </c>
      <c r="V15" s="48" t="s">
        <v>64</v>
      </c>
      <c r="W15" s="48" t="s">
        <v>65</v>
      </c>
      <c r="X15" s="48" t="s">
        <v>66</v>
      </c>
      <c r="Y15" s="48" t="s">
        <v>67</v>
      </c>
    </row>
    <row r="16" spans="1:26" ht="69" customHeight="1" x14ac:dyDescent="0.3">
      <c r="A16" s="15">
        <v>1</v>
      </c>
      <c r="B16" s="9" t="s">
        <v>21</v>
      </c>
      <c r="C16" s="14" t="s">
        <v>23</v>
      </c>
      <c r="D16" s="14" t="s">
        <v>26</v>
      </c>
      <c r="E16" s="43" t="s">
        <v>30</v>
      </c>
      <c r="F16" s="45">
        <v>12564.43</v>
      </c>
      <c r="G16" s="19">
        <f>SUM(H16:J16)</f>
        <v>1</v>
      </c>
      <c r="H16" s="19">
        <v>0</v>
      </c>
      <c r="I16" s="19">
        <v>0</v>
      </c>
      <c r="J16" s="19">
        <v>1</v>
      </c>
      <c r="K16" s="18">
        <v>83.72</v>
      </c>
      <c r="L16" s="18">
        <v>2157.4699999999998</v>
      </c>
      <c r="M16" s="23">
        <v>1000</v>
      </c>
      <c r="N16" s="56">
        <v>0</v>
      </c>
      <c r="O16" s="2">
        <v>0</v>
      </c>
      <c r="S16" s="49">
        <v>255455.87</v>
      </c>
      <c r="T16" s="49">
        <v>1963890.02</v>
      </c>
      <c r="U16" s="49">
        <v>270000</v>
      </c>
      <c r="V16" s="49">
        <v>30424.33</v>
      </c>
      <c r="W16" s="49">
        <f>18811746.85+(9345743+475000)+1000+98588.4</f>
        <v>28732078.25</v>
      </c>
      <c r="X16" s="49">
        <v>0</v>
      </c>
      <c r="Y16" s="49">
        <v>0</v>
      </c>
      <c r="Z16" s="50">
        <f>SUM(S16:Y16)</f>
        <v>31251848.469999999</v>
      </c>
    </row>
    <row r="17" spans="1:26" ht="98.4" customHeight="1" x14ac:dyDescent="0.3">
      <c r="A17" s="15">
        <v>2</v>
      </c>
      <c r="B17" s="16" t="s">
        <v>20</v>
      </c>
      <c r="C17" s="14" t="s">
        <v>24</v>
      </c>
      <c r="D17" s="14" t="s">
        <v>27</v>
      </c>
      <c r="E17" s="43" t="s">
        <v>28</v>
      </c>
      <c r="F17" s="45">
        <v>7459.91</v>
      </c>
      <c r="G17" s="19">
        <f>SUM(H17:J17)</f>
        <v>3</v>
      </c>
      <c r="H17" s="19">
        <v>2</v>
      </c>
      <c r="I17" s="19">
        <v>1</v>
      </c>
      <c r="J17" s="19">
        <v>0</v>
      </c>
      <c r="K17" s="18">
        <v>150.37</v>
      </c>
      <c r="L17" s="18">
        <v>1913.86</v>
      </c>
      <c r="M17" s="23">
        <v>98588.4</v>
      </c>
      <c r="N17" s="56">
        <v>0</v>
      </c>
      <c r="O17" s="2">
        <v>0</v>
      </c>
    </row>
    <row r="18" spans="1:26" ht="57.6" customHeight="1" x14ac:dyDescent="0.3">
      <c r="A18" s="15" t="s">
        <v>25</v>
      </c>
      <c r="B18" s="6" t="s">
        <v>17</v>
      </c>
      <c r="C18" s="5" t="s">
        <v>25</v>
      </c>
      <c r="D18" s="5" t="s">
        <v>25</v>
      </c>
      <c r="E18" s="5" t="s">
        <v>25</v>
      </c>
      <c r="F18" s="17">
        <f t="shared" ref="F18:K18" si="5">SUM(F19:F20)</f>
        <v>15413.4</v>
      </c>
      <c r="G18" s="20">
        <f t="shared" si="5"/>
        <v>266</v>
      </c>
      <c r="H18" s="20">
        <f t="shared" si="5"/>
        <v>114</v>
      </c>
      <c r="I18" s="20">
        <f t="shared" si="5"/>
        <v>116</v>
      </c>
      <c r="J18" s="20">
        <f t="shared" si="5"/>
        <v>36</v>
      </c>
      <c r="K18" s="17">
        <f t="shared" si="5"/>
        <v>14917.54</v>
      </c>
      <c r="L18" s="17" t="s">
        <v>25</v>
      </c>
      <c r="M18" s="22">
        <f>SUM(M19:M20)</f>
        <v>2110025.34</v>
      </c>
      <c r="N18" s="55">
        <f>SUM(N19:N20)</f>
        <v>937664.16</v>
      </c>
      <c r="S18" s="64" t="s">
        <v>68</v>
      </c>
      <c r="T18" s="64"/>
      <c r="U18" s="64"/>
      <c r="V18" s="64"/>
      <c r="W18" s="64"/>
      <c r="X18" s="64"/>
      <c r="Y18" s="64"/>
    </row>
    <row r="19" spans="1:26" ht="84" customHeight="1" x14ac:dyDescent="0.3">
      <c r="A19" s="15">
        <v>1</v>
      </c>
      <c r="B19" s="16" t="s">
        <v>18</v>
      </c>
      <c r="C19" s="14" t="s">
        <v>22</v>
      </c>
      <c r="D19" s="14" t="s">
        <v>27</v>
      </c>
      <c r="E19" s="43" t="s">
        <v>29</v>
      </c>
      <c r="F19" s="45">
        <v>7706.7</v>
      </c>
      <c r="G19" s="19">
        <f>SUM(H19:J19)</f>
        <v>133</v>
      </c>
      <c r="H19" s="19">
        <v>57</v>
      </c>
      <c r="I19" s="19">
        <v>58</v>
      </c>
      <c r="J19" s="19">
        <v>18</v>
      </c>
      <c r="K19" s="18">
        <v>7458.77</v>
      </c>
      <c r="L19" s="18">
        <v>2259.2199999999998</v>
      </c>
      <c r="M19" s="23">
        <f>475000+670000</f>
        <v>1145000</v>
      </c>
      <c r="N19" s="56">
        <v>828762.55</v>
      </c>
      <c r="O19" s="46">
        <f>9345743+828762.55</f>
        <v>10174505.550000001</v>
      </c>
      <c r="S19" s="48" t="s">
        <v>61</v>
      </c>
      <c r="T19" s="48" t="s">
        <v>62</v>
      </c>
      <c r="U19" s="48" t="s">
        <v>63</v>
      </c>
      <c r="V19" s="48" t="s">
        <v>64</v>
      </c>
      <c r="W19" s="48" t="s">
        <v>65</v>
      </c>
      <c r="X19" s="48" t="s">
        <v>66</v>
      </c>
      <c r="Y19" s="48" t="s">
        <v>67</v>
      </c>
    </row>
    <row r="20" spans="1:26" ht="96.6" customHeight="1" x14ac:dyDescent="0.3">
      <c r="A20" s="15">
        <v>2</v>
      </c>
      <c r="B20" s="16" t="s">
        <v>19</v>
      </c>
      <c r="C20" s="14" t="s">
        <v>23</v>
      </c>
      <c r="D20" s="14" t="s">
        <v>27</v>
      </c>
      <c r="E20" s="43" t="s">
        <v>57</v>
      </c>
      <c r="F20" s="45">
        <v>7706.7</v>
      </c>
      <c r="G20" s="19">
        <f>SUM(H20:J20)</f>
        <v>133</v>
      </c>
      <c r="H20" s="19">
        <v>57</v>
      </c>
      <c r="I20" s="19">
        <v>58</v>
      </c>
      <c r="J20" s="19">
        <v>18</v>
      </c>
      <c r="K20" s="18">
        <v>7458.77</v>
      </c>
      <c r="L20" s="18">
        <v>2300</v>
      </c>
      <c r="M20" s="23">
        <f>1000000-34974.66</f>
        <v>965025.34</v>
      </c>
      <c r="N20" s="56">
        <v>108901.61</v>
      </c>
      <c r="O20" s="46">
        <v>17811746.850000001</v>
      </c>
      <c r="S20" s="49">
        <v>330258.98</v>
      </c>
      <c r="T20" s="49">
        <v>0</v>
      </c>
      <c r="U20" s="49">
        <v>313750</v>
      </c>
      <c r="V20" s="49">
        <v>31102.98</v>
      </c>
      <c r="W20" s="49">
        <v>0</v>
      </c>
      <c r="X20" s="49">
        <v>103766.93</v>
      </c>
      <c r="Y20" s="49">
        <v>129933.39</v>
      </c>
      <c r="Z20" s="50">
        <f>SUM(S20:Y20)</f>
        <v>908812.27999999991</v>
      </c>
    </row>
    <row r="21" spans="1:26" ht="15.75" customHeight="1" x14ac:dyDescent="0.3">
      <c r="A21" s="10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 spans="1:26" x14ac:dyDescent="0.3">
      <c r="B22" s="72" t="s">
        <v>13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26" x14ac:dyDescent="0.3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S23" s="64" t="s">
        <v>69</v>
      </c>
      <c r="T23" s="64"/>
      <c r="U23" s="64"/>
      <c r="V23" s="64"/>
      <c r="W23" s="64"/>
      <c r="X23" s="64"/>
      <c r="Y23" s="64"/>
    </row>
    <row r="24" spans="1:26" x14ac:dyDescent="0.3">
      <c r="O24" s="51">
        <f>M14-Z38</f>
        <v>0</v>
      </c>
      <c r="S24" s="48" t="s">
        <v>61</v>
      </c>
      <c r="T24" s="48" t="s">
        <v>62</v>
      </c>
      <c r="U24" s="48" t="s">
        <v>63</v>
      </c>
      <c r="V24" s="48" t="s">
        <v>64</v>
      </c>
      <c r="W24" s="48" t="s">
        <v>65</v>
      </c>
      <c r="X24" s="48" t="s">
        <v>66</v>
      </c>
      <c r="Y24" s="48" t="s">
        <v>67</v>
      </c>
    </row>
    <row r="25" spans="1:26" x14ac:dyDescent="0.3">
      <c r="S25" s="54">
        <v>484415.98</v>
      </c>
      <c r="T25" s="54">
        <v>8846.15</v>
      </c>
      <c r="U25" s="54">
        <v>346086.94</v>
      </c>
      <c r="V25" s="54">
        <v>118010.75</v>
      </c>
      <c r="W25" s="54">
        <v>952699.36</v>
      </c>
      <c r="X25" s="54">
        <v>214043.87</v>
      </c>
      <c r="Y25" s="54">
        <v>323698.92</v>
      </c>
      <c r="Z25" s="50">
        <f>SUM(S25:Y25)</f>
        <v>2447801.9700000002</v>
      </c>
    </row>
    <row r="29" spans="1:26" x14ac:dyDescent="0.3">
      <c r="S29" s="51">
        <f>S25-S20</f>
        <v>154157</v>
      </c>
      <c r="T29" s="52">
        <f t="shared" ref="T29:Y29" si="6">T25-T20</f>
        <v>8846.15</v>
      </c>
      <c r="U29" s="51">
        <f t="shared" si="6"/>
        <v>32336.940000000002</v>
      </c>
      <c r="V29" s="51">
        <f t="shared" si="6"/>
        <v>86907.77</v>
      </c>
      <c r="W29" s="51">
        <f t="shared" si="6"/>
        <v>952699.36</v>
      </c>
      <c r="X29" s="51">
        <f t="shared" si="6"/>
        <v>110276.94</v>
      </c>
      <c r="Y29" s="53">
        <f t="shared" si="6"/>
        <v>193765.52999999997</v>
      </c>
      <c r="Z29" s="51">
        <f>SUM(S29:Y29)</f>
        <v>1538989.69</v>
      </c>
    </row>
    <row r="33" spans="19:26" x14ac:dyDescent="0.3">
      <c r="S33" s="64" t="s">
        <v>72</v>
      </c>
      <c r="T33" s="64"/>
      <c r="U33" s="64"/>
      <c r="V33" s="64"/>
      <c r="W33" s="64"/>
      <c r="X33" s="64"/>
      <c r="Y33" s="64"/>
    </row>
    <row r="34" spans="19:26" x14ac:dyDescent="0.3">
      <c r="S34" s="48" t="s">
        <v>61</v>
      </c>
      <c r="T34" s="48" t="s">
        <v>62</v>
      </c>
      <c r="U34" s="48" t="s">
        <v>63</v>
      </c>
      <c r="V34" s="48" t="s">
        <v>64</v>
      </c>
      <c r="W34" s="48" t="s">
        <v>25</v>
      </c>
      <c r="X34" s="48" t="s">
        <v>66</v>
      </c>
      <c r="Y34" s="48" t="s">
        <v>67</v>
      </c>
    </row>
    <row r="35" spans="19:26" x14ac:dyDescent="0.3">
      <c r="S35" s="54">
        <v>122776.49</v>
      </c>
      <c r="T35" s="54">
        <f>68794.34-9959.72</f>
        <v>58834.619999999995</v>
      </c>
      <c r="U35" s="59">
        <v>0</v>
      </c>
      <c r="V35" s="54">
        <v>56577.120000000003</v>
      </c>
      <c r="W35" s="54">
        <v>0</v>
      </c>
      <c r="X35" s="54">
        <v>0</v>
      </c>
      <c r="Y35" s="59">
        <v>0</v>
      </c>
      <c r="Z35" s="50">
        <f>SUM(S35:Y35)</f>
        <v>238188.22999999998</v>
      </c>
    </row>
    <row r="37" spans="19:26" x14ac:dyDescent="0.3">
      <c r="S37" s="64" t="s">
        <v>73</v>
      </c>
      <c r="T37" s="64"/>
      <c r="U37" s="64"/>
      <c r="V37" s="64"/>
      <c r="W37" s="64"/>
      <c r="X37" s="64"/>
      <c r="Y37" s="64"/>
    </row>
    <row r="38" spans="19:26" x14ac:dyDescent="0.3">
      <c r="S38" s="57">
        <f>S25-S35</f>
        <v>361639.49</v>
      </c>
      <c r="T38" s="60">
        <f>T25</f>
        <v>8846.15</v>
      </c>
      <c r="U38" s="58">
        <f>U25</f>
        <v>346086.94</v>
      </c>
      <c r="V38" s="57">
        <f>V25-V35</f>
        <v>61433.63</v>
      </c>
      <c r="W38" s="58">
        <f>W25</f>
        <v>952699.36</v>
      </c>
      <c r="X38" s="58">
        <v>214043.87</v>
      </c>
      <c r="Y38" s="61">
        <f>Y25-Y35-T35</f>
        <v>264864.3</v>
      </c>
      <c r="Z38" s="47">
        <f>SUM(S38:Y38)</f>
        <v>2209613.7399999998</v>
      </c>
    </row>
    <row r="41" spans="19:26" x14ac:dyDescent="0.3">
      <c r="Z41" s="2" t="b">
        <f>Z38+Z35=Z25</f>
        <v>1</v>
      </c>
    </row>
  </sheetData>
  <mergeCells count="20">
    <mergeCell ref="S37:Y37"/>
    <mergeCell ref="B2:N2"/>
    <mergeCell ref="L12:L13"/>
    <mergeCell ref="B21:N21"/>
    <mergeCell ref="M11:N12"/>
    <mergeCell ref="F11:F13"/>
    <mergeCell ref="G11:K11"/>
    <mergeCell ref="G12:G13"/>
    <mergeCell ref="H12:J12"/>
    <mergeCell ref="K12:K13"/>
    <mergeCell ref="S33:Y33"/>
    <mergeCell ref="S14:Y14"/>
    <mergeCell ref="S18:Y18"/>
    <mergeCell ref="B22:N23"/>
    <mergeCell ref="S23:Y23"/>
    <mergeCell ref="A11:A13"/>
    <mergeCell ref="B11:B13"/>
    <mergeCell ref="C11:C13"/>
    <mergeCell ref="D11:D13"/>
    <mergeCell ref="E11:E13"/>
  </mergeCells>
  <pageMargins left="0.31496062992125984" right="0.31496062992125984" top="0.74803149606299213" bottom="0.35433070866141736" header="0.31496062992125984" footer="0.31496062992125984"/>
  <pageSetup paperSize="9" scale="59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CEAC-E69D-4C91-AAB3-11B71ABC7BC1}">
  <sheetPr>
    <pageSetUpPr fitToPage="1"/>
  </sheetPr>
  <dimension ref="A1:S19"/>
  <sheetViews>
    <sheetView topLeftCell="A4" zoomScale="40" zoomScaleNormal="40" workbookViewId="0">
      <selection activeCell="H23" sqref="H23"/>
    </sheetView>
  </sheetViews>
  <sheetFormatPr defaultColWidth="8.88671875" defaultRowHeight="25.2" x14ac:dyDescent="0.45"/>
  <cols>
    <col min="1" max="1" width="9.109375" style="24" bestFit="1" customWidth="1"/>
    <col min="2" max="2" width="47.77734375" style="25" customWidth="1"/>
    <col min="3" max="3" width="29.77734375" style="24" customWidth="1"/>
    <col min="4" max="4" width="22.5546875" style="24" customWidth="1"/>
    <col min="5" max="5" width="26" style="24" customWidth="1"/>
    <col min="6" max="6" width="23.88671875" style="24" customWidth="1"/>
    <col min="7" max="7" width="20.77734375" style="24" customWidth="1"/>
    <col min="8" max="8" width="26.21875" style="24" customWidth="1"/>
    <col min="9" max="9" width="25.5546875" style="24" customWidth="1"/>
    <col min="10" max="10" width="22.77734375" style="24" customWidth="1"/>
    <col min="11" max="11" width="25" style="24" customWidth="1"/>
    <col min="12" max="12" width="26.5546875" style="24" customWidth="1"/>
    <col min="13" max="13" width="25.6640625" style="24" customWidth="1"/>
    <col min="14" max="14" width="25.44140625" style="24" customWidth="1"/>
    <col min="15" max="15" width="23.109375" style="24" customWidth="1"/>
    <col min="16" max="16" width="8.88671875" style="24"/>
    <col min="17" max="17" width="44.33203125" style="24" customWidth="1"/>
    <col min="18" max="18" width="39.109375" style="24" customWidth="1"/>
    <col min="19" max="19" width="19.5546875" style="24" customWidth="1"/>
    <col min="20" max="16384" width="8.88671875" style="24"/>
  </cols>
  <sheetData>
    <row r="1" spans="1:19" ht="49.2" customHeight="1" x14ac:dyDescent="0.45">
      <c r="B1" s="25" t="s">
        <v>53</v>
      </c>
      <c r="D1" s="24" t="s">
        <v>53</v>
      </c>
      <c r="I1" s="24" t="s">
        <v>53</v>
      </c>
      <c r="M1" s="24" t="s">
        <v>52</v>
      </c>
    </row>
    <row r="2" spans="1:19" x14ac:dyDescent="0.45">
      <c r="B2" s="25" t="s">
        <v>51</v>
      </c>
      <c r="D2" s="24" t="s">
        <v>50</v>
      </c>
      <c r="I2" s="24" t="s">
        <v>49</v>
      </c>
      <c r="M2" s="24" t="s">
        <v>48</v>
      </c>
    </row>
    <row r="3" spans="1:19" x14ac:dyDescent="0.45">
      <c r="B3" s="25" t="s">
        <v>47</v>
      </c>
      <c r="D3" s="24" t="s">
        <v>44</v>
      </c>
      <c r="M3" s="24" t="s">
        <v>46</v>
      </c>
    </row>
    <row r="4" spans="1:19" x14ac:dyDescent="0.45">
      <c r="M4" s="24" t="s">
        <v>45</v>
      </c>
    </row>
    <row r="5" spans="1:19" x14ac:dyDescent="0.45">
      <c r="I5" s="75"/>
      <c r="J5" s="75"/>
      <c r="K5" s="75"/>
      <c r="M5" s="24" t="s">
        <v>44</v>
      </c>
    </row>
    <row r="8" spans="1:19" x14ac:dyDescent="0.45">
      <c r="B8" s="25" t="s">
        <v>56</v>
      </c>
      <c r="D8" s="24" t="s">
        <v>56</v>
      </c>
      <c r="I8" s="24" t="s">
        <v>56</v>
      </c>
      <c r="M8" s="24" t="s">
        <v>56</v>
      </c>
    </row>
    <row r="10" spans="1:19" ht="82.2" customHeight="1" x14ac:dyDescent="0.45">
      <c r="A10" s="74" t="s">
        <v>75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9" x14ac:dyDescent="0.45">
      <c r="O11" s="24" t="s">
        <v>14</v>
      </c>
    </row>
    <row r="12" spans="1:19" ht="83.25" customHeight="1" x14ac:dyDescent="0.45">
      <c r="A12" s="34" t="s">
        <v>9</v>
      </c>
      <c r="B12" s="35" t="s">
        <v>43</v>
      </c>
      <c r="C12" s="33" t="s">
        <v>54</v>
      </c>
      <c r="D12" s="32" t="s">
        <v>42</v>
      </c>
      <c r="E12" s="32" t="s">
        <v>41</v>
      </c>
      <c r="F12" s="32" t="s">
        <v>40</v>
      </c>
      <c r="G12" s="32" t="s">
        <v>39</v>
      </c>
      <c r="H12" s="32" t="s">
        <v>38</v>
      </c>
      <c r="I12" s="32" t="s">
        <v>37</v>
      </c>
      <c r="J12" s="32" t="s">
        <v>36</v>
      </c>
      <c r="K12" s="32" t="s">
        <v>35</v>
      </c>
      <c r="L12" s="32" t="s">
        <v>34</v>
      </c>
      <c r="M12" s="32" t="s">
        <v>33</v>
      </c>
      <c r="N12" s="32" t="s">
        <v>32</v>
      </c>
      <c r="O12" s="32" t="s">
        <v>31</v>
      </c>
    </row>
    <row r="13" spans="1:19" ht="42.6" customHeight="1" x14ac:dyDescent="0.45">
      <c r="A13" s="73" t="s">
        <v>55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9" s="2" customFormat="1" ht="71.400000000000006" customHeight="1" x14ac:dyDescent="0.7">
      <c r="A14" s="31" t="s">
        <v>25</v>
      </c>
      <c r="B14" s="37" t="s">
        <v>76</v>
      </c>
      <c r="C14" s="38">
        <f>перечень!M14</f>
        <v>2209613.7399999998</v>
      </c>
      <c r="D14" s="76">
        <f>98588.4+108901.61</f>
        <v>207490.01</v>
      </c>
      <c r="E14" s="76">
        <f>475000</f>
        <v>475000</v>
      </c>
      <c r="F14" s="76">
        <f>670000+857123.73</f>
        <v>1527123.73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Q14" s="39" t="b">
        <f>C14=(SUM(D14:O14))</f>
        <v>1</v>
      </c>
      <c r="R14" s="39">
        <f>SUM(D14:O14)-C14</f>
        <v>0</v>
      </c>
      <c r="S14" s="40"/>
    </row>
    <row r="16" spans="1:19" s="27" customFormat="1" x14ac:dyDescent="0.45">
      <c r="A16" s="30"/>
      <c r="B16" s="28" t="s">
        <v>78</v>
      </c>
      <c r="C16" s="29"/>
      <c r="D16" s="28"/>
      <c r="E16" s="28"/>
      <c r="F16" s="28"/>
      <c r="G16" s="28"/>
      <c r="H16" s="28"/>
      <c r="I16" s="28"/>
      <c r="J16" s="28"/>
    </row>
    <row r="19" spans="10:10" x14ac:dyDescent="0.45">
      <c r="J19" s="26"/>
    </row>
  </sheetData>
  <mergeCells count="3">
    <mergeCell ref="A13:O13"/>
    <mergeCell ref="A10:O10"/>
    <mergeCell ref="I5:K5"/>
  </mergeCells>
  <pageMargins left="0" right="0" top="0.74803149606299213" bottom="0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перечень</vt:lpstr>
      <vt:lpstr>график</vt:lpstr>
      <vt:lpstr>график!Область_печати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Л. Газиева</dc:creator>
  <cp:lastModifiedBy>Пискун Виктор Юрьевич</cp:lastModifiedBy>
  <cp:lastPrinted>2025-01-11T09:53:31Z</cp:lastPrinted>
  <dcterms:created xsi:type="dcterms:W3CDTF">2023-04-05T08:17:52Z</dcterms:created>
  <dcterms:modified xsi:type="dcterms:W3CDTF">2025-01-11T10:03:07Z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-CLASSIFIER-LABEL0">
    <vt:lpwstr>7Jl/QBvqGLObLtwhdb4Lkx+skuwYvsRoVCDfMObmp3zVxfeNeXZ4MUSCAPEJlwqtjOnmI9Mqr07vOMhbSDhEHRjfhwXS3VS03yuijrurMtT7RkLbPr29YumJEQQ2Ixr3tJMgmNS8S4tcXMxzPbfOE5jSeZWItEX1T9w0kV24NmvULzl9Ix7wT0qIRoVXJ6fqRQvVG4biHu0tem/9fbizLAHXPnJ4KhQmUZfHIRfPibCbr5oT/skTUUHqcFmBGZe</vt:lpwstr>
  </property>
  <property fmtid="{D5CDD505-2E9C-101B-9397-08002B2CF9AE}" pid="3" name="SI-CLASSIFIER-LABEL1">
    <vt:lpwstr>yunIjSGGCleO7ln7x/yPBiw==</vt:lpwstr>
  </property>
</Properties>
</file>